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05\共有\④原皮事業\Ｒ８原皮緊急対策\R8.8.13要望調査\"/>
    </mc:Choice>
  </mc:AlternateContent>
  <xr:revisionPtr revIDLastSave="0" documentId="13_ncr:1_{CED37005-909C-4DEA-830F-AAE96ADB22A7}" xr6:coauthVersionLast="47" xr6:coauthVersionMax="47" xr10:uidLastSave="{00000000-0000-0000-0000-000000000000}"/>
  <bookViews>
    <workbookView xWindow="-120" yWindow="-120" windowWidth="29040" windowHeight="15720" activeTab="1" xr2:uid="{89129FBA-FE2A-4DAD-8589-A33058BCEBD8}"/>
  </bookViews>
  <sheets>
    <sheet name="【牛】" sheetId="8" r:id="rId1"/>
    <sheet name="【豚】" sheetId="7" r:id="rId2"/>
    <sheet name="例【牛】" sheetId="5" r:id="rId3"/>
    <sheet name="例【豚】" sheetId="4" r:id="rId4"/>
  </sheets>
  <definedNames>
    <definedName name="_xlnm.Print_Area" localSheetId="0">【牛】!$A$1:$K$40</definedName>
    <definedName name="_xlnm.Print_Area" localSheetId="1">【豚】!$A$1:$K$40</definedName>
    <definedName name="_xlnm.Print_Area" localSheetId="2">例【牛】!$A$1:$K$40</definedName>
    <definedName name="_xlnm.Print_Area" localSheetId="3">例【豚】!$A$1:$K$40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2" i="8" l="1"/>
  <c r="H53" i="8"/>
  <c r="H52" i="8"/>
  <c r="H51" i="8"/>
  <c r="H50" i="8"/>
  <c r="H49" i="8"/>
  <c r="I47" i="8"/>
  <c r="H48" i="8" s="1"/>
  <c r="J13" i="8" s="1"/>
  <c r="J30" i="8"/>
  <c r="F30" i="8"/>
  <c r="E30" i="8"/>
  <c r="F31" i="8" s="1"/>
  <c r="D30" i="8"/>
  <c r="I13" i="8"/>
  <c r="I12" i="8"/>
  <c r="J12" i="8" s="1"/>
  <c r="I11" i="8"/>
  <c r="J11" i="8" s="1"/>
  <c r="I10" i="8"/>
  <c r="J10" i="8" s="1"/>
  <c r="I9" i="8"/>
  <c r="J9" i="8" s="1"/>
  <c r="H8" i="8"/>
  <c r="H14" i="8" s="1"/>
  <c r="J7" i="8"/>
  <c r="H53" i="7"/>
  <c r="H52" i="7"/>
  <c r="H51" i="7"/>
  <c r="H50" i="7"/>
  <c r="H49" i="7"/>
  <c r="I47" i="7"/>
  <c r="H48" i="7" s="1"/>
  <c r="J30" i="7"/>
  <c r="F30" i="7"/>
  <c r="E30" i="7"/>
  <c r="D30" i="7"/>
  <c r="I13" i="7"/>
  <c r="I12" i="7"/>
  <c r="J12" i="7" s="1"/>
  <c r="I11" i="7"/>
  <c r="J11" i="7" s="1"/>
  <c r="I10" i="7"/>
  <c r="J10" i="7" s="1"/>
  <c r="I9" i="7"/>
  <c r="J9" i="7" s="1"/>
  <c r="H8" i="7"/>
  <c r="H14" i="7" s="1"/>
  <c r="J7" i="7"/>
  <c r="I8" i="7" l="1"/>
  <c r="I14" i="7" s="1"/>
  <c r="J13" i="7"/>
  <c r="J8" i="8"/>
  <c r="J14" i="8" s="1"/>
  <c r="D37" i="8"/>
  <c r="E37" i="8" s="1"/>
  <c r="I8" i="8"/>
  <c r="I14" i="8" s="1"/>
  <c r="F31" i="7"/>
  <c r="F32" i="7" s="1"/>
  <c r="D37" i="7" s="1"/>
  <c r="E37" i="7" s="1"/>
  <c r="J8" i="7"/>
  <c r="J14" i="7" s="1"/>
  <c r="J7" i="5" l="1"/>
  <c r="I13" i="4"/>
  <c r="I13" i="5"/>
  <c r="I12" i="5"/>
  <c r="J12" i="5" s="1"/>
  <c r="I11" i="5"/>
  <c r="J11" i="5" s="1"/>
  <c r="I10" i="5"/>
  <c r="J10" i="5" s="1"/>
  <c r="I9" i="5"/>
  <c r="I8" i="5" s="1"/>
  <c r="I14" i="5" s="1"/>
  <c r="H53" i="5"/>
  <c r="H52" i="5"/>
  <c r="H51" i="5"/>
  <c r="H50" i="5"/>
  <c r="H49" i="5"/>
  <c r="I47" i="5"/>
  <c r="H48" i="5" s="1"/>
  <c r="J30" i="5"/>
  <c r="F30" i="5"/>
  <c r="E30" i="5"/>
  <c r="D30" i="5"/>
  <c r="F31" i="5" s="1"/>
  <c r="F32" i="5" s="1"/>
  <c r="H8" i="5"/>
  <c r="H14" i="5" s="1"/>
  <c r="J7" i="4"/>
  <c r="H53" i="4"/>
  <c r="H52" i="4"/>
  <c r="H51" i="4"/>
  <c r="H50" i="4"/>
  <c r="H49" i="4"/>
  <c r="I47" i="4"/>
  <c r="H48" i="4" s="1"/>
  <c r="I12" i="4"/>
  <c r="J12" i="4" s="1"/>
  <c r="I11" i="4"/>
  <c r="J11" i="4" s="1"/>
  <c r="I10" i="4"/>
  <c r="J10" i="4" s="1"/>
  <c r="I9" i="4"/>
  <c r="H14" i="4"/>
  <c r="F30" i="4"/>
  <c r="E30" i="4"/>
  <c r="D30" i="4"/>
  <c r="J30" i="4"/>
  <c r="J13" i="4" l="1"/>
  <c r="J13" i="5"/>
  <c r="D37" i="5"/>
  <c r="E37" i="5" s="1"/>
  <c r="J9" i="5"/>
  <c r="J8" i="5" s="1"/>
  <c r="J9" i="4"/>
  <c r="J8" i="4" s="1"/>
  <c r="F31" i="4"/>
  <c r="I8" i="4"/>
  <c r="I14" i="4" s="1"/>
  <c r="J14" i="5" l="1"/>
  <c r="F32" i="4"/>
  <c r="D37" i="4" s="1"/>
  <c r="E37" i="4" s="1"/>
  <c r="J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jlba06</author>
  </authors>
  <commentList>
    <comment ref="C3" authorId="0" shapeId="0" xr:uid="{79F61485-4DD7-4773-86E3-2F3990164040}">
      <text>
        <r>
          <rPr>
            <b/>
            <sz val="12"/>
            <color indexed="10"/>
            <rFont val="BIZ UDPゴシック"/>
            <family val="3"/>
            <charset val="128"/>
          </rPr>
          <t>水色部分に入力してください。</t>
        </r>
      </text>
    </comment>
    <comment ref="K7" authorId="0" shapeId="0" xr:uid="{1BDB4EA3-989F-494F-8CD6-88C77B27377A}">
      <text>
        <r>
          <rPr>
            <sz val="11"/>
            <color indexed="10"/>
            <rFont val="HGPｺﾞｼｯｸE"/>
            <family val="3"/>
            <charset val="128"/>
          </rPr>
          <t>保管予定月数を入力（数値のみを入力）
・一時保管は、年度内に入庫し、１か月以上保管したものが補助の対象。
・保管月数の上限はありませんが、
　当該年度の保管料の最終支払日まで（３月末日までに支払い可能な分まで）が補助対象となります。</t>
        </r>
      </text>
    </comment>
    <comment ref="F13" authorId="0" shapeId="0" xr:uid="{FE7292C0-5223-4248-8B42-989377853E7E}">
      <text>
        <r>
          <rPr>
            <b/>
            <sz val="11"/>
            <color indexed="10"/>
            <rFont val="BIZ UDPゴシック"/>
            <family val="3"/>
            <charset val="128"/>
          </rPr>
          <t>複数の距離がある場合は、最も遠い距離を入力</t>
        </r>
      </text>
    </comment>
    <comment ref="D20" authorId="0" shapeId="0" xr:uid="{5926E6F9-ADE9-449A-91DF-20FE96328587}">
      <text>
        <r>
          <rPr>
            <b/>
            <sz val="11"/>
            <color indexed="10"/>
            <rFont val="BIZ UDPゴシック"/>
            <family val="3"/>
            <charset val="128"/>
          </rPr>
          <t>正確な数字を求めているわけではありません。1000枚未満切り捨て等で構いませんが、</t>
        </r>
        <r>
          <rPr>
            <b/>
            <u/>
            <sz val="11"/>
            <color indexed="10"/>
            <rFont val="BIZ UDPゴシック"/>
            <family val="3"/>
            <charset val="128"/>
          </rPr>
          <t>実際の枚数より多くなることは絶対に避けてください</t>
        </r>
        <r>
          <rPr>
            <b/>
            <sz val="11"/>
            <color indexed="10"/>
            <rFont val="MS P ゴシック"/>
            <family val="3"/>
            <charset val="128"/>
          </rPr>
          <t>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jlba06</author>
  </authors>
  <commentList>
    <comment ref="C3" authorId="0" shapeId="0" xr:uid="{9A698730-FEFA-46EC-AD2C-180E489FA98E}">
      <text>
        <r>
          <rPr>
            <b/>
            <sz val="12"/>
            <color indexed="10"/>
            <rFont val="BIZ UDPゴシック"/>
            <family val="3"/>
            <charset val="128"/>
          </rPr>
          <t>水色部分に入力してください。</t>
        </r>
      </text>
    </comment>
    <comment ref="K7" authorId="0" shapeId="0" xr:uid="{211318EC-13C9-45D7-9FEB-1D9F82D8B38C}">
      <text>
        <r>
          <rPr>
            <sz val="11"/>
            <color indexed="10"/>
            <rFont val="HGPｺﾞｼｯｸE"/>
            <family val="3"/>
            <charset val="128"/>
          </rPr>
          <t>保管予定月数を入力（数値のみを入力）
・一時保管は、年度内に入庫し、１か月以上保管したものが補助の対象。
・保管月数の上限はありませんが、
　当該年度の保管料の最終支払日まで（３月末日までに支払い可能な分まで）が補助対象となります。</t>
        </r>
      </text>
    </comment>
    <comment ref="F13" authorId="0" shapeId="0" xr:uid="{6A908777-4A09-4AA2-A589-CD458F24F13D}">
      <text>
        <r>
          <rPr>
            <b/>
            <sz val="11"/>
            <color indexed="10"/>
            <rFont val="BIZ UDPゴシック"/>
            <family val="3"/>
            <charset val="128"/>
          </rPr>
          <t>複数の距離がある場合は、最も遠い距離を入力</t>
        </r>
      </text>
    </comment>
    <comment ref="D20" authorId="0" shapeId="0" xr:uid="{52769A91-F9C2-4507-AEF6-6662D073BC28}">
      <text>
        <r>
          <rPr>
            <b/>
            <sz val="11"/>
            <color indexed="10"/>
            <rFont val="BIZ UDPゴシック"/>
            <family val="3"/>
            <charset val="128"/>
          </rPr>
          <t>正確な数字を求めているわけではありません。1000枚未満切り捨て等で構いませんが、</t>
        </r>
        <r>
          <rPr>
            <b/>
            <u/>
            <sz val="11"/>
            <color indexed="10"/>
            <rFont val="BIZ UDPゴシック"/>
            <family val="3"/>
            <charset val="128"/>
          </rPr>
          <t>実際の枚数より多くなることは絶対に避けてください</t>
        </r>
        <r>
          <rPr>
            <b/>
            <sz val="11"/>
            <color indexed="10"/>
            <rFont val="MS P ゴシック"/>
            <family val="3"/>
            <charset val="128"/>
          </rPr>
          <t>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jlba06</author>
  </authors>
  <commentList>
    <comment ref="C3" authorId="0" shapeId="0" xr:uid="{57F5E42E-F13C-4F7A-8B62-A221A3089031}">
      <text>
        <r>
          <rPr>
            <b/>
            <sz val="12"/>
            <color indexed="10"/>
            <rFont val="BIZ UDPゴシック"/>
            <family val="3"/>
            <charset val="128"/>
          </rPr>
          <t>水色部分に入力してください。</t>
        </r>
      </text>
    </comment>
    <comment ref="K7" authorId="0" shapeId="0" xr:uid="{A4BD87EB-D072-4D9E-AC0D-854C08C04501}">
      <text>
        <r>
          <rPr>
            <sz val="11"/>
            <color indexed="10"/>
            <rFont val="HGPｺﾞｼｯｸE"/>
            <family val="3"/>
            <charset val="128"/>
          </rPr>
          <t>保管予定月数を入力（数値のみを入力）
・一時保管は、年度内に入庫し、１か月以上保管したものが補助の対象。
・保管月数の上限はありませんが、
　当該年度の保管料の最終支払日まで（３月末日までに支払い可能な分まで）が補助対象となります。</t>
        </r>
      </text>
    </comment>
    <comment ref="F13" authorId="0" shapeId="0" xr:uid="{CD276AB4-A835-4F89-BD8C-E358CB4C2F3A}">
      <text>
        <r>
          <rPr>
            <b/>
            <sz val="11"/>
            <color indexed="10"/>
            <rFont val="BIZ UDPゴシック"/>
            <family val="3"/>
            <charset val="128"/>
          </rPr>
          <t>複数の距離がある場合は、最も遠い距離を入力</t>
        </r>
      </text>
    </comment>
    <comment ref="D20" authorId="0" shapeId="0" xr:uid="{26BCCD3A-B2FE-4BDA-8BEE-79624E717589}">
      <text>
        <r>
          <rPr>
            <b/>
            <sz val="11"/>
            <color indexed="10"/>
            <rFont val="BIZ UDPゴシック"/>
            <family val="3"/>
            <charset val="128"/>
          </rPr>
          <t>正確な数字を求めているわけではありません。1000枚未満切り捨て等で構いませんが、</t>
        </r>
        <r>
          <rPr>
            <b/>
            <u/>
            <sz val="11"/>
            <color indexed="10"/>
            <rFont val="BIZ UDPゴシック"/>
            <family val="3"/>
            <charset val="128"/>
          </rPr>
          <t>実際の枚数より多くなることは絶対に避けてください</t>
        </r>
        <r>
          <rPr>
            <b/>
            <sz val="11"/>
            <color indexed="10"/>
            <rFont val="MS P ゴシック"/>
            <family val="3"/>
            <charset val="128"/>
          </rPr>
          <t>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jlba06</author>
  </authors>
  <commentList>
    <comment ref="C3" authorId="0" shapeId="0" xr:uid="{5E03620B-DEC7-4E06-A1A4-BBB97A389A70}">
      <text>
        <r>
          <rPr>
            <b/>
            <sz val="12"/>
            <color indexed="10"/>
            <rFont val="BIZ UDPゴシック"/>
            <family val="3"/>
            <charset val="128"/>
          </rPr>
          <t>水色部分に入力してください。</t>
        </r>
      </text>
    </comment>
    <comment ref="K7" authorId="0" shapeId="0" xr:uid="{E37159A5-0EA9-4E6C-9A0C-BCAAA3F8C518}">
      <text>
        <r>
          <rPr>
            <sz val="11"/>
            <color indexed="10"/>
            <rFont val="HGPｺﾞｼｯｸE"/>
            <family val="3"/>
            <charset val="128"/>
          </rPr>
          <t>保管予定月数を入力（数値のみを入力）
・一時保管は、年度内に入庫し、１か月以上保管したものが補助の対象。
・保管月数の上限はありませんが、
　当該年度の保管料の最終支払日まで（３月末日までに支払い可能な分まで）が補助対象となります。</t>
        </r>
      </text>
    </comment>
    <comment ref="F13" authorId="0" shapeId="0" xr:uid="{EAA87F95-B491-4559-BAD1-DBD1478DB737}">
      <text>
        <r>
          <rPr>
            <b/>
            <sz val="11"/>
            <color indexed="10"/>
            <rFont val="BIZ UDPゴシック"/>
            <family val="3"/>
            <charset val="128"/>
          </rPr>
          <t>複数の距離がある場合は、最も遠い距離を入力</t>
        </r>
      </text>
    </comment>
    <comment ref="D20" authorId="0" shapeId="0" xr:uid="{A00AD8E9-7D80-4ED6-AAA9-66E072E74350}">
      <text>
        <r>
          <rPr>
            <b/>
            <sz val="11"/>
            <color indexed="10"/>
            <rFont val="BIZ UDPゴシック"/>
            <family val="3"/>
            <charset val="128"/>
          </rPr>
          <t>正確な数字を求めているわけではありません。1000枚未満切り捨て等で構いませんが、</t>
        </r>
        <r>
          <rPr>
            <b/>
            <u/>
            <sz val="11"/>
            <color indexed="10"/>
            <rFont val="BIZ UDPゴシック"/>
            <family val="3"/>
            <charset val="128"/>
          </rPr>
          <t>実際の枚数より多くなることは絶対に避けてください</t>
        </r>
        <r>
          <rPr>
            <b/>
            <sz val="11"/>
            <color indexed="10"/>
            <rFont val="MS P 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<sst xmlns="http://schemas.openxmlformats.org/spreadsheetml/2006/main" count="260" uniqueCount="66">
  <si>
    <t>計</t>
    <rPh sb="0" eb="1">
      <t>ケイ</t>
    </rPh>
    <phoneticPr fontId="2"/>
  </si>
  <si>
    <t>R5年度</t>
    <rPh sb="0" eb="4">
      <t>r5ネンド</t>
    </rPh>
    <phoneticPr fontId="2"/>
  </si>
  <si>
    <t>R6年度</t>
    <rPh sb="2" eb="4">
      <t>ネンド</t>
    </rPh>
    <phoneticPr fontId="2"/>
  </si>
  <si>
    <t>R7年度</t>
    <rPh sb="2" eb="4">
      <t>ネンド</t>
    </rPh>
    <phoneticPr fontId="2"/>
  </si>
  <si>
    <t>事業の内容</t>
    <rPh sb="0" eb="2">
      <t>ジギョウ</t>
    </rPh>
    <rPh sb="3" eb="5">
      <t>ナイヨウ</t>
    </rPh>
    <phoneticPr fontId="2"/>
  </si>
  <si>
    <t>合計</t>
    <rPh sb="0" eb="2">
      <t>ゴウケイ</t>
    </rPh>
    <phoneticPr fontId="2"/>
  </si>
  <si>
    <t>単位：枚</t>
    <phoneticPr fontId="2"/>
  </si>
  <si>
    <t>○○畜産流通センター</t>
    <rPh sb="2" eb="6">
      <t>チクサンリュウツウ</t>
    </rPh>
    <phoneticPr fontId="2"/>
  </si>
  <si>
    <t>△△畜産公社</t>
    <rPh sb="2" eb="6">
      <t>チクサンコウシャ</t>
    </rPh>
    <phoneticPr fontId="2"/>
  </si>
  <si>
    <t>タイ</t>
    <phoneticPr fontId="2"/>
  </si>
  <si>
    <t>ベトナム</t>
    <phoneticPr fontId="2"/>
  </si>
  <si>
    <t>＜参考＞別表３</t>
    <rPh sb="1" eb="3">
      <t>サンコウ</t>
    </rPh>
    <rPh sb="4" eb="6">
      <t>ベッピョウ</t>
    </rPh>
    <phoneticPr fontId="2"/>
  </si>
  <si>
    <t>４　ゼラチン等原料仕向け</t>
  </si>
  <si>
    <t>　原皮等をゼラチン等の原料として、ゼラチン等原料加工事業者に譲渡した場合の促進費</t>
    <phoneticPr fontId="2"/>
  </si>
  <si>
    <t>　原皮等を輸送した距離（原皮等の搬出場所からゼラチン等原料加工事業者の搬入場所まで）に応じた次の単価</t>
    <phoneticPr fontId="2"/>
  </si>
  <si>
    <t>円/kg</t>
    <phoneticPr fontId="2"/>
  </si>
  <si>
    <t>定　　　　　　　額</t>
    <phoneticPr fontId="2"/>
  </si>
  <si>
    <t>備考</t>
    <rPh sb="0" eb="2">
      <t>ビコウ</t>
    </rPh>
    <phoneticPr fontId="2"/>
  </si>
  <si>
    <t>【豚】国産原皮品質向上等支援事業（輸出機能の維持）要望調書</t>
    <rPh sb="1" eb="2">
      <t>ブタ</t>
    </rPh>
    <rPh sb="17" eb="19">
      <t>ユシュツ</t>
    </rPh>
    <rPh sb="19" eb="21">
      <t>キノウ</t>
    </rPh>
    <rPh sb="22" eb="24">
      <t>イジ</t>
    </rPh>
    <rPh sb="25" eb="27">
      <t>ヨウボウ</t>
    </rPh>
    <rPh sb="27" eb="29">
      <t>チョウショ</t>
    </rPh>
    <phoneticPr fontId="2"/>
  </si>
  <si>
    <t>補助単価
又は距離</t>
    <rPh sb="0" eb="4">
      <t>ホジョタンカ</t>
    </rPh>
    <rPh sb="5" eb="6">
      <t>マタ</t>
    </rPh>
    <rPh sb="7" eb="9">
      <t>キョリ</t>
    </rPh>
    <phoneticPr fontId="2"/>
  </si>
  <si>
    <t>予定重量
（kg）</t>
    <rPh sb="0" eb="2">
      <t>ヨテイ</t>
    </rPh>
    <rPh sb="2" eb="4">
      <t>ジュウリョウ</t>
    </rPh>
    <phoneticPr fontId="2"/>
  </si>
  <si>
    <t>（１）　一時保管</t>
    <rPh sb="4" eb="8">
      <t>イチジホカン</t>
    </rPh>
    <phoneticPr fontId="2"/>
  </si>
  <si>
    <t>　①　前処理（裁断等）</t>
    <rPh sb="3" eb="6">
      <t>マエショリ</t>
    </rPh>
    <rPh sb="7" eb="10">
      <t>サイダントウ</t>
    </rPh>
    <phoneticPr fontId="2"/>
  </si>
  <si>
    <t>　②　レンダリング処理</t>
    <rPh sb="9" eb="11">
      <t>ショリ</t>
    </rPh>
    <phoneticPr fontId="2"/>
  </si>
  <si>
    <t>（２）　レンダリング処理及び焼却等処理</t>
    <rPh sb="10" eb="12">
      <t>ショリ</t>
    </rPh>
    <rPh sb="12" eb="13">
      <t>オヨ</t>
    </rPh>
    <rPh sb="14" eb="17">
      <t>ショウキャクトウ</t>
    </rPh>
    <rPh sb="17" eb="19">
      <t>ショリ</t>
    </rPh>
    <phoneticPr fontId="2"/>
  </si>
  <si>
    <t>（３）　焼却処理等</t>
    <rPh sb="4" eb="9">
      <t>ショウキャクショリトウ</t>
    </rPh>
    <phoneticPr fontId="2"/>
  </si>
  <si>
    <t>（４）　ゼラチン等原料仕向け</t>
    <rPh sb="8" eb="9">
      <t>トウ</t>
    </rPh>
    <rPh sb="9" eb="13">
      <t>ゲンリョウシム</t>
    </rPh>
    <phoneticPr fontId="2"/>
  </si>
  <si>
    <t>(株)○○原皮商会</t>
  </si>
  <si>
    <t>(株)○○レンダリング、△△レンダリング(株)</t>
    <rPh sb="20" eb="23">
      <t>カブ</t>
    </rPh>
    <phoneticPr fontId="2"/>
  </si>
  <si>
    <t>と畜場名（又は仕入れ業者名）</t>
    <rPh sb="1" eb="4">
      <t>チクジョウメイ</t>
    </rPh>
    <rPh sb="5" eb="6">
      <t>マタ</t>
    </rPh>
    <rPh sb="7" eb="9">
      <t>シイ</t>
    </rPh>
    <rPh sb="10" eb="12">
      <t>ギョウシャ</t>
    </rPh>
    <rPh sb="12" eb="13">
      <t>メイ</t>
    </rPh>
    <phoneticPr fontId="2"/>
  </si>
  <si>
    <t>(株)□□原皮商</t>
    <rPh sb="0" eb="3">
      <t>カブ</t>
    </rPh>
    <rPh sb="5" eb="6">
      <t>ゲン</t>
    </rPh>
    <rPh sb="6" eb="7">
      <t>ヒ</t>
    </rPh>
    <rPh sb="7" eb="8">
      <t>ショウ</t>
    </rPh>
    <phoneticPr fontId="2"/>
  </si>
  <si>
    <t>(株)○○貿易</t>
    <rPh sb="0" eb="3">
      <t>カブ</t>
    </rPh>
    <rPh sb="5" eb="7">
      <t>ボウエキ</t>
    </rPh>
    <phoneticPr fontId="2"/>
  </si>
  <si>
    <t>年度平均</t>
    <rPh sb="0" eb="2">
      <t>ネンド</t>
    </rPh>
    <rPh sb="2" eb="4">
      <t>ヘイキン</t>
    </rPh>
    <phoneticPr fontId="2"/>
  </si>
  <si>
    <t>※年度平均及び限度枚数は、小数点以下切り捨て。</t>
    <rPh sb="1" eb="3">
      <t>ネンド</t>
    </rPh>
    <rPh sb="3" eb="5">
      <t>ヘイキン</t>
    </rPh>
    <rPh sb="5" eb="6">
      <t>オヨ</t>
    </rPh>
    <rPh sb="7" eb="11">
      <t>ゲンドマイスウ</t>
    </rPh>
    <rPh sb="13" eb="16">
      <t>ショウスウテン</t>
    </rPh>
    <rPh sb="16" eb="18">
      <t>イカ</t>
    </rPh>
    <rPh sb="18" eb="19">
      <t>キ</t>
    </rPh>
    <rPh sb="20" eb="21">
      <t>ス</t>
    </rPh>
    <phoneticPr fontId="2"/>
  </si>
  <si>
    <t>（２）申請予定枚数が限度枚数を超える理由</t>
    <rPh sb="3" eb="5">
      <t>シンセイ</t>
    </rPh>
    <rPh sb="7" eb="9">
      <t>マイスウ</t>
    </rPh>
    <rPh sb="12" eb="14">
      <t>マイスウ</t>
    </rPh>
    <phoneticPr fontId="2"/>
  </si>
  <si>
    <t>事業者名</t>
    <rPh sb="0" eb="3">
      <t>ジギョウシャ</t>
    </rPh>
    <rPh sb="3" eb="4">
      <t>メイ</t>
    </rPh>
    <phoneticPr fontId="2"/>
  </si>
  <si>
    <t>出荷先（輸出先国名又は事業者名）</t>
    <rPh sb="0" eb="3">
      <t>シュッカサキ</t>
    </rPh>
    <rPh sb="4" eb="6">
      <t>ユシュツ</t>
    </rPh>
    <rPh sb="6" eb="7">
      <t>サキ</t>
    </rPh>
    <rPh sb="7" eb="8">
      <t>コク</t>
    </rPh>
    <rPh sb="8" eb="9">
      <t>メイ</t>
    </rPh>
    <rPh sb="9" eb="10">
      <t>マタ</t>
    </rPh>
    <rPh sb="11" eb="15">
      <t>ジギョウシャメイ</t>
    </rPh>
    <phoneticPr fontId="2"/>
  </si>
  <si>
    <t xml:space="preserve"> (株)○○原皮商会</t>
    <phoneticPr fontId="2"/>
  </si>
  <si>
    <t>　③　焼却等</t>
    <rPh sb="3" eb="5">
      <t>ショウキャク</t>
    </rPh>
    <rPh sb="5" eb="6">
      <t>トウ</t>
    </rPh>
    <phoneticPr fontId="2"/>
  </si>
  <si>
    <t>申請者名 ：</t>
    <rPh sb="0" eb="3">
      <t>シンセイシャ</t>
    </rPh>
    <rPh sb="3" eb="4">
      <t>メイ</t>
    </rPh>
    <phoneticPr fontId="2"/>
  </si>
  <si>
    <t>※（２）レンダリング処理及び焼却等処理の事業者名欄 ： 複数のレンダリング事業者と実施する場合、すべての事業者名を記入。</t>
    <rPh sb="20" eb="23">
      <t>ジギョウシャ</t>
    </rPh>
    <rPh sb="23" eb="24">
      <t>メイ</t>
    </rPh>
    <rPh sb="24" eb="25">
      <t>ラン</t>
    </rPh>
    <rPh sb="28" eb="30">
      <t>フクスウ</t>
    </rPh>
    <rPh sb="37" eb="40">
      <t>ジギョウシャ</t>
    </rPh>
    <rPh sb="41" eb="43">
      <t>ジッシ</t>
    </rPh>
    <rPh sb="45" eb="47">
      <t>バアイ</t>
    </rPh>
    <rPh sb="52" eb="55">
      <t>ジギョウシャ</t>
    </rPh>
    <rPh sb="55" eb="56">
      <t>メイ</t>
    </rPh>
    <rPh sb="57" eb="59">
      <t>キニュウ</t>
    </rPh>
    <phoneticPr fontId="2"/>
  </si>
  <si>
    <t>（１）超過の有無</t>
    <rPh sb="3" eb="5">
      <t>チョウカ</t>
    </rPh>
    <rPh sb="6" eb="8">
      <t>ウム</t>
    </rPh>
    <phoneticPr fontId="2"/>
  </si>
  <si>
    <t>１　要望の内容（申請予定枚数）</t>
    <rPh sb="2" eb="4">
      <t>ヨウボウ</t>
    </rPh>
    <rPh sb="5" eb="7">
      <t>ナイヨウ</t>
    </rPh>
    <rPh sb="8" eb="10">
      <t>シンセイ</t>
    </rPh>
    <rPh sb="10" eb="12">
      <t>ヨテイ</t>
    </rPh>
    <rPh sb="12" eb="14">
      <t>マイスウ</t>
    </rPh>
    <phoneticPr fontId="2"/>
  </si>
  <si>
    <t>３　申請予定枚数の超過確認</t>
    <rPh sb="2" eb="8">
      <t>シンセイヨテイマイスウ</t>
    </rPh>
    <rPh sb="9" eb="11">
      <t>チョウカ</t>
    </rPh>
    <rPh sb="11" eb="13">
      <t>カクニン</t>
    </rPh>
    <phoneticPr fontId="2"/>
  </si>
  <si>
    <t>※（１）一時保管の備考欄 ： 保管予定月数を記入（数値のみを記入）。</t>
    <rPh sb="4" eb="8">
      <t>イチジホカン</t>
    </rPh>
    <rPh sb="9" eb="11">
      <t>ビコウ</t>
    </rPh>
    <rPh sb="11" eb="12">
      <t>ラン</t>
    </rPh>
    <rPh sb="15" eb="21">
      <t>ホカンヨテイツキスウ</t>
    </rPh>
    <rPh sb="22" eb="24">
      <t>キニュウ</t>
    </rPh>
    <rPh sb="25" eb="27">
      <t>スウチ</t>
    </rPh>
    <rPh sb="30" eb="32">
      <t>キニュウ</t>
    </rPh>
    <phoneticPr fontId="2"/>
  </si>
  <si>
    <t>（１）出荷先（自ら輸出している場合は輸出先国）及び出荷枚数　（各年度4/1～3/31）　　　　</t>
    <rPh sb="20" eb="21">
      <t>サキ</t>
    </rPh>
    <rPh sb="23" eb="24">
      <t>オヨ</t>
    </rPh>
    <rPh sb="25" eb="27">
      <t>シュッカ</t>
    </rPh>
    <phoneticPr fontId="2"/>
  </si>
  <si>
    <t>２　限度枚数（過去3年間における原皮等の輸出枚数又は取扱枚数）</t>
    <rPh sb="2" eb="6">
      <t>ゲンドマイスウ</t>
    </rPh>
    <rPh sb="7" eb="9">
      <t>カコ</t>
    </rPh>
    <rPh sb="10" eb="12">
      <t>ネンカン</t>
    </rPh>
    <rPh sb="16" eb="19">
      <t>ゲンヒトウ</t>
    </rPh>
    <rPh sb="20" eb="22">
      <t>ユシュツ</t>
    </rPh>
    <rPh sb="22" eb="24">
      <t>マイスウ</t>
    </rPh>
    <rPh sb="24" eb="25">
      <t>マタ</t>
    </rPh>
    <rPh sb="26" eb="28">
      <t>トリアツカ</t>
    </rPh>
    <rPh sb="28" eb="30">
      <t>マイスウ</t>
    </rPh>
    <phoneticPr fontId="2"/>
  </si>
  <si>
    <t>△△原皮商(株)</t>
    <phoneticPr fontId="2"/>
  </si>
  <si>
    <t>韓国</t>
    <phoneticPr fontId="2"/>
  </si>
  <si>
    <t>A　申請予定枚数　ー　B　限度枚数</t>
    <rPh sb="13" eb="17">
      <t>ゲンドマイスウ</t>
    </rPh>
    <phoneticPr fontId="2"/>
  </si>
  <si>
    <t>予定補助額
（円）</t>
    <rPh sb="2" eb="4">
      <t>ホジョ</t>
    </rPh>
    <phoneticPr fontId="2"/>
  </si>
  <si>
    <t>予定枚数</t>
    <rPh sb="0" eb="4">
      <t>ヨテイマイスウ</t>
    </rPh>
    <phoneticPr fontId="2"/>
  </si>
  <si>
    <t>枚数</t>
    <rPh sb="0" eb="2">
      <t>マイスウ</t>
    </rPh>
    <phoneticPr fontId="2"/>
  </si>
  <si>
    <t>超過の有無</t>
    <rPh sb="0" eb="2">
      <t>チョウカ</t>
    </rPh>
    <rPh sb="3" eb="5">
      <t>ウム</t>
    </rPh>
    <phoneticPr fontId="2"/>
  </si>
  <si>
    <r>
      <t>・・・「</t>
    </r>
    <r>
      <rPr>
        <b/>
        <sz val="13"/>
        <color rgb="FFFF0000"/>
        <rFont val="BIZ UDPゴシック"/>
        <family val="3"/>
        <charset val="128"/>
      </rPr>
      <t>有</t>
    </r>
    <r>
      <rPr>
        <sz val="13"/>
        <rFont val="BIZ UDPゴシック"/>
        <family val="3"/>
        <charset val="128"/>
      </rPr>
      <t>」の場合は、以下の（２）に理由を記載。</t>
    </r>
    <rPh sb="4" eb="5">
      <t>アリ</t>
    </rPh>
    <rPh sb="7" eb="9">
      <t>バアイ</t>
    </rPh>
    <rPh sb="11" eb="13">
      <t>イカ</t>
    </rPh>
    <rPh sb="18" eb="20">
      <t>リユウ</t>
    </rPh>
    <rPh sb="21" eb="23">
      <t>キサイ</t>
    </rPh>
    <phoneticPr fontId="2"/>
  </si>
  <si>
    <t>【牛】国産原皮品質向上等支援事業（輸出機能の維持）要望調書</t>
    <rPh sb="1" eb="2">
      <t>ウシ</t>
    </rPh>
    <rPh sb="17" eb="19">
      <t>ユシュツ</t>
    </rPh>
    <rPh sb="19" eb="21">
      <t>キノウ</t>
    </rPh>
    <rPh sb="22" eb="24">
      <t>イジ</t>
    </rPh>
    <rPh sb="25" eb="27">
      <t>ヨウボウ</t>
    </rPh>
    <rPh sb="27" eb="29">
      <t>チョウショ</t>
    </rPh>
    <phoneticPr fontId="2"/>
  </si>
  <si>
    <t>(株)○○ゼラチン、○○産業(株)</t>
    <rPh sb="0" eb="3">
      <t>カブ</t>
    </rPh>
    <rPh sb="12" eb="14">
      <t>サンギョウ</t>
    </rPh>
    <rPh sb="14" eb="17">
      <t>カブ</t>
    </rPh>
    <phoneticPr fontId="2"/>
  </si>
  <si>
    <t>(株)○○興産</t>
    <rPh sb="0" eb="3">
      <t>カブ</t>
    </rPh>
    <rPh sb="3" eb="7">
      <t>マルマルコウサン</t>
    </rPh>
    <phoneticPr fontId="2"/>
  </si>
  <si>
    <t>○○運輸(株)</t>
    <rPh sb="2" eb="4">
      <t>ウンユ</t>
    </rPh>
    <rPh sb="4" eb="7">
      <t>カブ</t>
    </rPh>
    <phoneticPr fontId="2"/>
  </si>
  <si>
    <t>（Ｂ）限度枚数
（年度平均の４割）</t>
    <rPh sb="3" eb="5">
      <t>ゲンド</t>
    </rPh>
    <rPh sb="5" eb="7">
      <t>マイスウ</t>
    </rPh>
    <rPh sb="9" eb="11">
      <t>ネンド</t>
    </rPh>
    <rPh sb="11" eb="13">
      <t>ヘイキン</t>
    </rPh>
    <rPh sb="15" eb="16">
      <t>ワリ</t>
    </rPh>
    <phoneticPr fontId="2"/>
  </si>
  <si>
    <t>（A）申請予定枚数</t>
    <phoneticPr fontId="2"/>
  </si>
  <si>
    <t>　②　レンダリング処理（原料全量）</t>
    <rPh sb="9" eb="11">
      <t>ショリ</t>
    </rPh>
    <rPh sb="12" eb="14">
      <t>ゲンリョウ</t>
    </rPh>
    <rPh sb="14" eb="16">
      <t>ゼンリョウ</t>
    </rPh>
    <phoneticPr fontId="2"/>
  </si>
  <si>
    <t>　③　焼却等（原料のうち焼却等するもの）</t>
    <rPh sb="3" eb="5">
      <t>ショウキャク</t>
    </rPh>
    <rPh sb="5" eb="6">
      <t>トウ</t>
    </rPh>
    <rPh sb="7" eb="9">
      <t>ゲンリョウ</t>
    </rPh>
    <rPh sb="12" eb="15">
      <t>ショウキャクトウ</t>
    </rPh>
    <phoneticPr fontId="2"/>
  </si>
  <si>
    <t>（Ｂ）限度枚数
（年度平均の２割）</t>
    <rPh sb="3" eb="5">
      <t>ゲンド</t>
    </rPh>
    <rPh sb="5" eb="7">
      <t>マイスウ</t>
    </rPh>
    <rPh sb="9" eb="11">
      <t>ネンド</t>
    </rPh>
    <rPh sb="11" eb="13">
      <t>ヘイキン</t>
    </rPh>
    <rPh sb="15" eb="16">
      <t>ワリ</t>
    </rPh>
    <phoneticPr fontId="2"/>
  </si>
  <si>
    <t>（２）供給元（と畜場又は仕入れ業者）及び供給枚数　（4/1～3/31）</t>
    <rPh sb="3" eb="5">
      <t>キョウキュウ</t>
    </rPh>
    <rPh sb="5" eb="6">
      <t>モト</t>
    </rPh>
    <rPh sb="8" eb="10">
      <t>チクジョウ</t>
    </rPh>
    <rPh sb="10" eb="11">
      <t>マタ</t>
    </rPh>
    <rPh sb="12" eb="14">
      <t>シイ</t>
    </rPh>
    <rPh sb="15" eb="17">
      <t>ギョウシャ</t>
    </rPh>
    <rPh sb="18" eb="19">
      <t>オヨ</t>
    </rPh>
    <rPh sb="20" eb="22">
      <t>キョウキュウ</t>
    </rPh>
    <rPh sb="22" eb="24">
      <t>マイスウ</t>
    </rPh>
    <phoneticPr fontId="2"/>
  </si>
  <si>
    <t>※（３）ゼラチン等原料仕向けの距離欄 ： 輸送経路が複数がある場合、最も遠い距離を記入。</t>
    <rPh sb="8" eb="9">
      <t>トウ</t>
    </rPh>
    <rPh sb="9" eb="13">
      <t>ゲンリョウシム</t>
    </rPh>
    <rPh sb="15" eb="17">
      <t>キョリ</t>
    </rPh>
    <rPh sb="17" eb="18">
      <t>ラン</t>
    </rPh>
    <rPh sb="21" eb="23">
      <t>ユソウ</t>
    </rPh>
    <rPh sb="23" eb="25">
      <t>ケイロ</t>
    </rPh>
    <rPh sb="26" eb="28">
      <t>フクスウ</t>
    </rPh>
    <rPh sb="41" eb="4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</si>
</sst>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km&quot;"/>
    <numFmt numFmtId="177" formatCode="#,##0\ &quot;km未満&quot;"/>
    <numFmt numFmtId="178" formatCode="#,##0.0_ "/>
    <numFmt numFmtId="179" formatCode="#,##0\ &quot;km以上&quot;"/>
    <numFmt numFmtId="180" formatCode="General&quot;か&quot;&quot;月&quot;&quot;保&quot;&quot;管&quot;&quot;と&quot;&quot;し&quot;&quot;て&quot;&quot;計&quot;&quot;算&quot;"/>
    <numFmt numFmtId="181" formatCode="&quot;＠&quot;0.0&quot;円/kg&quot;"/>
    <numFmt numFmtId="182" formatCode="&quot;＠&quot;0&quot;円/枚/月&quot;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ＭＳ 明朝"/>
      <family val="1"/>
      <charset val="128"/>
    </font>
    <font>
      <sz val="13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12"/>
      <color indexed="10"/>
      <name val="BIZ UDPゴシック"/>
      <family val="3"/>
      <charset val="128"/>
    </font>
    <font>
      <sz val="11"/>
      <color indexed="10"/>
      <name val="HGPｺﾞｼｯｸE"/>
      <family val="3"/>
      <charset val="128"/>
    </font>
    <font>
      <b/>
      <sz val="11"/>
      <color indexed="10"/>
      <name val="MS P ゴシック"/>
      <family val="3"/>
      <charset val="128"/>
    </font>
    <font>
      <b/>
      <sz val="11"/>
      <color indexed="10"/>
      <name val="BIZ UDPゴシック"/>
      <family val="3"/>
      <charset val="128"/>
    </font>
    <font>
      <b/>
      <u/>
      <sz val="11"/>
      <color indexed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auto="1"/>
      </right>
      <top style="thick">
        <color rgb="FFFF0000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38" fontId="3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Continuous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1" xfId="0" applyFont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5" fillId="0" borderId="30" xfId="0" applyFont="1" applyBorder="1">
      <alignment vertical="center"/>
    </xf>
    <xf numFmtId="178" fontId="5" fillId="0" borderId="21" xfId="0" applyNumberFormat="1" applyFont="1" applyBorder="1">
      <alignment vertical="center"/>
    </xf>
    <xf numFmtId="0" fontId="5" fillId="0" borderId="26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177" fontId="5" fillId="0" borderId="0" xfId="0" applyNumberFormat="1" applyFont="1" applyAlignment="1">
      <alignment vertical="center" shrinkToFit="1"/>
    </xf>
    <xf numFmtId="178" fontId="5" fillId="0" borderId="0" xfId="0" applyNumberFormat="1" applyFont="1">
      <alignment vertical="center"/>
    </xf>
    <xf numFmtId="179" fontId="5" fillId="0" borderId="10" xfId="0" applyNumberFormat="1" applyFont="1" applyBorder="1" applyAlignment="1">
      <alignment vertical="center" wrapText="1"/>
    </xf>
    <xf numFmtId="179" fontId="5" fillId="0" borderId="15" xfId="0" applyNumberFormat="1" applyFont="1" applyBorder="1" applyAlignment="1">
      <alignment vertical="center" wrapText="1"/>
    </xf>
    <xf numFmtId="38" fontId="3" fillId="0" borderId="12" xfId="1" applyFont="1" applyBorder="1" applyAlignment="1">
      <alignment vertical="center"/>
    </xf>
    <xf numFmtId="38" fontId="3" fillId="0" borderId="10" xfId="1" applyFont="1" applyBorder="1" applyAlignment="1">
      <alignment vertical="center" wrapText="1"/>
    </xf>
    <xf numFmtId="38" fontId="3" fillId="0" borderId="15" xfId="1" applyFont="1" applyBorder="1" applyAlignment="1">
      <alignment vertical="center" wrapText="1"/>
    </xf>
    <xf numFmtId="38" fontId="3" fillId="0" borderId="13" xfId="1" applyFont="1" applyBorder="1" applyAlignment="1">
      <alignment vertical="center" wrapText="1"/>
    </xf>
    <xf numFmtId="38" fontId="3" fillId="0" borderId="27" xfId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31" xfId="0" applyFont="1" applyBorder="1">
      <alignment vertical="center"/>
    </xf>
    <xf numFmtId="180" fontId="3" fillId="2" borderId="5" xfId="0" applyNumberFormat="1" applyFont="1" applyFill="1" applyBorder="1" applyAlignment="1">
      <alignment vertical="center" shrinkToFit="1"/>
    </xf>
    <xf numFmtId="38" fontId="3" fillId="0" borderId="10" xfId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38" fontId="3" fillId="0" borderId="0" xfId="1" applyFont="1" applyBorder="1" applyAlignment="1">
      <alignment horizontal="left" vertical="center"/>
    </xf>
    <xf numFmtId="38" fontId="3" fillId="0" borderId="33" xfId="1" applyFont="1" applyBorder="1" applyAlignment="1">
      <alignment horizontal="center" vertical="center"/>
    </xf>
    <xf numFmtId="38" fontId="3" fillId="0" borderId="11" xfId="1" applyFont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3" fillId="0" borderId="6" xfId="0" applyFont="1" applyBorder="1">
      <alignment vertical="center"/>
    </xf>
    <xf numFmtId="38" fontId="3" fillId="0" borderId="38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2" borderId="34" xfId="1" applyFont="1" applyFill="1" applyBorder="1" applyAlignment="1">
      <alignment vertical="center"/>
    </xf>
    <xf numFmtId="38" fontId="3" fillId="2" borderId="5" xfId="1" applyFont="1" applyFill="1" applyBorder="1" applyAlignment="1">
      <alignment vertical="center"/>
    </xf>
    <xf numFmtId="38" fontId="3" fillId="2" borderId="40" xfId="1" applyFont="1" applyFill="1" applyBorder="1" applyAlignment="1">
      <alignment vertical="center"/>
    </xf>
    <xf numFmtId="38" fontId="3" fillId="2" borderId="31" xfId="1" applyFont="1" applyFill="1" applyBorder="1" applyAlignment="1">
      <alignment vertical="center"/>
    </xf>
    <xf numFmtId="38" fontId="3" fillId="0" borderId="40" xfId="1" applyFont="1" applyBorder="1" applyAlignment="1">
      <alignment vertical="center"/>
    </xf>
    <xf numFmtId="38" fontId="3" fillId="0" borderId="31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38" fontId="6" fillId="0" borderId="42" xfId="1" applyFont="1" applyFill="1" applyBorder="1" applyAlignment="1">
      <alignment vertical="center"/>
    </xf>
    <xf numFmtId="0" fontId="3" fillId="3" borderId="44" xfId="0" applyFont="1" applyFill="1" applyBorder="1" applyAlignment="1">
      <alignment horizontal="center" vertical="center" wrapText="1"/>
    </xf>
    <xf numFmtId="38" fontId="3" fillId="3" borderId="45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21" xfId="0" applyFont="1" applyBorder="1">
      <alignment vertical="center"/>
    </xf>
    <xf numFmtId="0" fontId="3" fillId="0" borderId="47" xfId="0" applyFont="1" applyBorder="1" applyAlignment="1">
      <alignment horizontal="center" vertical="center" wrapText="1"/>
    </xf>
    <xf numFmtId="3" fontId="3" fillId="0" borderId="9" xfId="0" applyNumberFormat="1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38" fontId="3" fillId="2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Alignment="1">
      <alignment vertical="center"/>
    </xf>
    <xf numFmtId="38" fontId="3" fillId="2" borderId="21" xfId="1" applyFont="1" applyFill="1" applyBorder="1" applyAlignment="1">
      <alignment vertical="center"/>
    </xf>
    <xf numFmtId="38" fontId="3" fillId="2" borderId="20" xfId="1" applyFont="1" applyFill="1" applyBorder="1" applyAlignment="1">
      <alignment vertical="center"/>
    </xf>
    <xf numFmtId="38" fontId="3" fillId="2" borderId="19" xfId="1" applyFont="1" applyFill="1" applyBorder="1" applyAlignment="1">
      <alignment vertical="center"/>
    </xf>
    <xf numFmtId="38" fontId="3" fillId="3" borderId="50" xfId="1" applyFont="1" applyFill="1" applyBorder="1" applyAlignment="1">
      <alignment vertical="center"/>
    </xf>
    <xf numFmtId="0" fontId="3" fillId="0" borderId="47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3" fillId="2" borderId="48" xfId="0" applyFont="1" applyFill="1" applyBorder="1" applyAlignment="1">
      <alignment vertical="top"/>
    </xf>
    <xf numFmtId="0" fontId="5" fillId="0" borderId="1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shrinkToFit="1"/>
    </xf>
    <xf numFmtId="0" fontId="3" fillId="2" borderId="30" xfId="0" applyFont="1" applyFill="1" applyBorder="1" applyAlignment="1">
      <alignment vertical="center" shrinkToFit="1"/>
    </xf>
    <xf numFmtId="0" fontId="3" fillId="2" borderId="37" xfId="0" applyFont="1" applyFill="1" applyBorder="1" applyAlignment="1">
      <alignment vertical="center" shrinkToFit="1"/>
    </xf>
    <xf numFmtId="0" fontId="3" fillId="2" borderId="39" xfId="0" applyFont="1" applyFill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3" borderId="52" xfId="0" applyFont="1" applyFill="1" applyBorder="1" applyAlignment="1">
      <alignment horizontal="center" vertical="center" shrinkToFit="1"/>
    </xf>
    <xf numFmtId="0" fontId="3" fillId="3" borderId="53" xfId="0" applyFont="1" applyFill="1" applyBorder="1" applyAlignment="1">
      <alignment horizontal="center" vertical="center" shrinkToFit="1"/>
    </xf>
    <xf numFmtId="0" fontId="3" fillId="2" borderId="41" xfId="0" applyFont="1" applyFill="1" applyBorder="1" applyAlignment="1">
      <alignment vertical="center" shrinkToFit="1"/>
    </xf>
    <xf numFmtId="0" fontId="3" fillId="2" borderId="46" xfId="0" applyFont="1" applyFill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0" fontId="3" fillId="2" borderId="19" xfId="0" applyFont="1" applyFill="1" applyBorder="1" applyAlignment="1">
      <alignment vertical="center" shrinkToFit="1"/>
    </xf>
    <xf numFmtId="181" fontId="3" fillId="0" borderId="12" xfId="0" applyNumberFormat="1" applyFont="1" applyBorder="1" applyAlignment="1">
      <alignment horizontal="center" vertical="center" shrinkToFit="1"/>
    </xf>
    <xf numFmtId="181" fontId="3" fillId="0" borderId="7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176" fontId="3" fillId="2" borderId="29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21" xfId="0" applyFont="1" applyFill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49" xfId="0" applyFont="1" applyFill="1" applyBorder="1" applyAlignment="1">
      <alignment vertical="center" shrinkToFit="1"/>
    </xf>
    <xf numFmtId="182" fontId="3" fillId="0" borderId="35" xfId="0" applyNumberFormat="1" applyFont="1" applyBorder="1" applyAlignment="1">
      <alignment horizontal="center" vertical="center" shrinkToFit="1"/>
    </xf>
    <xf numFmtId="182" fontId="3" fillId="0" borderId="36" xfId="0" applyNumberFormat="1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3" fillId="2" borderId="48" xfId="0" applyFont="1" applyFill="1" applyBorder="1" applyAlignment="1">
      <alignment horizontal="left" vertical="top"/>
    </xf>
    <xf numFmtId="0" fontId="3" fillId="3" borderId="44" xfId="0" applyFont="1" applyFill="1" applyBorder="1" applyAlignment="1">
      <alignment horizontal="center" vertical="center" shrinkToFit="1"/>
    </xf>
    <xf numFmtId="0" fontId="3" fillId="3" borderId="5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1A8D-290F-4389-A554-20F30E898A4A}">
  <sheetPr>
    <tabColor rgb="FFFFFF00"/>
    <pageSetUpPr fitToPage="1"/>
  </sheetPr>
  <dimension ref="A1:M54"/>
  <sheetViews>
    <sheetView view="pageBreakPreview" zoomScale="85" zoomScaleNormal="100" zoomScaleSheetLayoutView="85" workbookViewId="0">
      <selection activeCell="B19" sqref="B19"/>
    </sheetView>
  </sheetViews>
  <sheetFormatPr defaultColWidth="9" defaultRowHeight="15"/>
  <cols>
    <col min="1" max="1" width="3.875" style="1" customWidth="1"/>
    <col min="2" max="6" width="18.5" style="1" customWidth="1"/>
    <col min="7" max="7" width="2.5" style="1" customWidth="1"/>
    <col min="8" max="11" width="18.5" style="1" customWidth="1"/>
    <col min="12" max="12" width="9" style="1" customWidth="1"/>
    <col min="13" max="16384" width="9" style="1"/>
  </cols>
  <sheetData>
    <row r="1" spans="1:11" ht="21">
      <c r="A1" s="54" t="s">
        <v>55</v>
      </c>
      <c r="B1" s="7"/>
      <c r="C1" s="7"/>
      <c r="D1" s="7"/>
      <c r="E1" s="7"/>
      <c r="F1" s="7"/>
      <c r="G1" s="7"/>
      <c r="H1" s="7"/>
      <c r="I1" s="7"/>
      <c r="J1" s="7"/>
    </row>
    <row r="2" spans="1:11" ht="16.5" customHeight="1"/>
    <row r="3" spans="1:11" ht="18" customHeight="1">
      <c r="B3" s="2" t="s">
        <v>39</v>
      </c>
      <c r="C3" s="132" t="s">
        <v>37</v>
      </c>
      <c r="D3" s="132"/>
      <c r="E3" s="132"/>
    </row>
    <row r="4" spans="1:11" ht="16.5" customHeight="1">
      <c r="B4" s="5"/>
      <c r="C4" s="5"/>
      <c r="D4" s="5"/>
      <c r="E4" s="5"/>
      <c r="J4" s="4"/>
    </row>
    <row r="5" spans="1:11" ht="18" customHeight="1" thickBot="1">
      <c r="A5" s="1" t="s">
        <v>42</v>
      </c>
    </row>
    <row r="6" spans="1:11" ht="37.9" customHeight="1" thickBot="1">
      <c r="B6" s="76" t="s">
        <v>4</v>
      </c>
      <c r="C6" s="77"/>
      <c r="D6" s="133" t="s">
        <v>35</v>
      </c>
      <c r="E6" s="78"/>
      <c r="F6" s="134" t="s">
        <v>19</v>
      </c>
      <c r="G6" s="135"/>
      <c r="H6" s="64" t="s">
        <v>51</v>
      </c>
      <c r="I6" s="32" t="s">
        <v>20</v>
      </c>
      <c r="J6" s="32" t="s">
        <v>50</v>
      </c>
      <c r="K6" s="8" t="s">
        <v>17</v>
      </c>
    </row>
    <row r="7" spans="1:11" ht="18" customHeight="1">
      <c r="A7" s="5"/>
      <c r="B7" s="136" t="s">
        <v>21</v>
      </c>
      <c r="C7" s="137"/>
      <c r="D7" s="138"/>
      <c r="E7" s="139"/>
      <c r="F7" s="140">
        <v>40</v>
      </c>
      <c r="G7" s="141">
        <v>40</v>
      </c>
      <c r="H7" s="71"/>
      <c r="I7" s="36"/>
      <c r="J7" s="31">
        <f>+H7*F7*K7</f>
        <v>0</v>
      </c>
      <c r="K7" s="30"/>
    </row>
    <row r="8" spans="1:11" ht="18" customHeight="1">
      <c r="A8" s="5"/>
      <c r="B8" s="126" t="s">
        <v>24</v>
      </c>
      <c r="C8" s="127"/>
      <c r="D8" s="128"/>
      <c r="E8" s="129"/>
      <c r="F8" s="130"/>
      <c r="G8" s="131"/>
      <c r="H8" s="72">
        <f>+H9</f>
        <v>0</v>
      </c>
      <c r="I8" s="37">
        <f>+I9</f>
        <v>0</v>
      </c>
      <c r="J8" s="23">
        <f>SUM(J9:J11)</f>
        <v>0</v>
      </c>
      <c r="K8" s="25"/>
    </row>
    <row r="9" spans="1:11" ht="18" customHeight="1">
      <c r="A9" s="5"/>
      <c r="B9" s="118" t="s">
        <v>22</v>
      </c>
      <c r="C9" s="119"/>
      <c r="D9" s="120"/>
      <c r="E9" s="121"/>
      <c r="F9" s="110">
        <v>13</v>
      </c>
      <c r="G9" s="111">
        <v>13</v>
      </c>
      <c r="H9" s="65"/>
      <c r="I9" s="31">
        <f>+H9*29.09</f>
        <v>0</v>
      </c>
      <c r="J9" s="21">
        <f>+I9*F9</f>
        <v>0</v>
      </c>
      <c r="K9" s="26"/>
    </row>
    <row r="10" spans="1:11" ht="18" customHeight="1">
      <c r="A10" s="5"/>
      <c r="B10" s="118" t="s">
        <v>23</v>
      </c>
      <c r="C10" s="119"/>
      <c r="D10" s="120"/>
      <c r="E10" s="121"/>
      <c r="F10" s="110">
        <v>18.5</v>
      </c>
      <c r="G10" s="111">
        <v>18.5</v>
      </c>
      <c r="H10" s="65"/>
      <c r="I10" s="31">
        <f>+H10*29.09</f>
        <v>0</v>
      </c>
      <c r="J10" s="21">
        <f>+I10*F10</f>
        <v>0</v>
      </c>
      <c r="K10" s="26"/>
    </row>
    <row r="11" spans="1:11" ht="18" customHeight="1">
      <c r="A11" s="5"/>
      <c r="B11" s="122" t="s">
        <v>38</v>
      </c>
      <c r="C11" s="123"/>
      <c r="D11" s="124"/>
      <c r="E11" s="125"/>
      <c r="F11" s="110">
        <v>9</v>
      </c>
      <c r="G11" s="111">
        <v>9</v>
      </c>
      <c r="H11" s="71"/>
      <c r="I11" s="36">
        <f>+H11*29.09</f>
        <v>0</v>
      </c>
      <c r="J11" s="22">
        <f>+I11*F11</f>
        <v>0</v>
      </c>
      <c r="K11" s="27"/>
    </row>
    <row r="12" spans="1:11" ht="18" customHeight="1">
      <c r="A12" s="5"/>
      <c r="B12" s="106" t="s">
        <v>25</v>
      </c>
      <c r="C12" s="107"/>
      <c r="D12" s="108"/>
      <c r="E12" s="109"/>
      <c r="F12" s="110">
        <v>21.8</v>
      </c>
      <c r="G12" s="111">
        <v>21.8</v>
      </c>
      <c r="H12" s="73"/>
      <c r="I12" s="38">
        <f>+H12*29.09</f>
        <v>0</v>
      </c>
      <c r="J12" s="20">
        <f>+I12*F12</f>
        <v>0</v>
      </c>
      <c r="K12" s="28"/>
    </row>
    <row r="13" spans="1:11" ht="18" customHeight="1" thickBot="1">
      <c r="A13" s="5"/>
      <c r="B13" s="112" t="s">
        <v>26</v>
      </c>
      <c r="C13" s="113"/>
      <c r="D13" s="114"/>
      <c r="E13" s="115"/>
      <c r="F13" s="116">
        <v>78</v>
      </c>
      <c r="G13" s="117">
        <v>78</v>
      </c>
      <c r="H13" s="72"/>
      <c r="I13" s="39">
        <f>+H13*29.09</f>
        <v>0</v>
      </c>
      <c r="J13" s="35">
        <f>INT(I13*VLOOKUP(F13,$H$47:$J$53,3,TRUE))</f>
        <v>0</v>
      </c>
      <c r="K13" s="40"/>
    </row>
    <row r="14" spans="1:11" ht="18" customHeight="1" thickTop="1" thickBot="1">
      <c r="A14" s="5"/>
      <c r="B14" s="98" t="s">
        <v>5</v>
      </c>
      <c r="C14" s="99"/>
      <c r="D14" s="100"/>
      <c r="E14" s="101"/>
      <c r="F14" s="145" t="s">
        <v>60</v>
      </c>
      <c r="G14" s="146"/>
      <c r="H14" s="74">
        <f>SUM(H7,H8,H12,H13)</f>
        <v>0</v>
      </c>
      <c r="I14" s="41">
        <f>SUM(I8,I12,I13)</f>
        <v>0</v>
      </c>
      <c r="J14" s="24">
        <f>SUM(J7,J8,J12,J13)</f>
        <v>0</v>
      </c>
      <c r="K14" s="29"/>
    </row>
    <row r="15" spans="1:11" ht="16.5" customHeight="1">
      <c r="A15" s="5"/>
      <c r="D15" s="6"/>
      <c r="E15" s="6"/>
      <c r="F15" s="6"/>
      <c r="G15" s="6"/>
      <c r="H15" s="33"/>
    </row>
    <row r="16" spans="1:11" ht="18" customHeight="1">
      <c r="A16" s="5"/>
      <c r="B16" s="1" t="s">
        <v>44</v>
      </c>
      <c r="D16" s="6"/>
      <c r="E16" s="6"/>
      <c r="F16" s="6"/>
      <c r="G16" s="6"/>
      <c r="H16" s="33"/>
    </row>
    <row r="17" spans="1:12" ht="18" customHeight="1">
      <c r="A17" s="5"/>
      <c r="B17" s="1" t="s">
        <v>40</v>
      </c>
      <c r="D17" s="6"/>
      <c r="E17" s="6"/>
      <c r="F17" s="6"/>
      <c r="G17" s="6"/>
      <c r="H17" s="33"/>
    </row>
    <row r="18" spans="1:12" ht="18" customHeight="1">
      <c r="A18" s="5"/>
      <c r="B18" s="1" t="s">
        <v>65</v>
      </c>
      <c r="D18" s="6"/>
      <c r="E18" s="6"/>
      <c r="F18" s="6"/>
      <c r="G18" s="6"/>
      <c r="H18" s="33"/>
    </row>
    <row r="19" spans="1:12" ht="31.5" customHeight="1"/>
    <row r="20" spans="1:12" ht="18" customHeight="1">
      <c r="A20" s="1" t="s">
        <v>46</v>
      </c>
    </row>
    <row r="21" spans="1:12" ht="18" customHeight="1">
      <c r="A21" s="1" t="s">
        <v>45</v>
      </c>
      <c r="H21" s="1" t="s">
        <v>64</v>
      </c>
    </row>
    <row r="22" spans="1:12" ht="18" customHeight="1" thickBot="1">
      <c r="B22" s="2"/>
      <c r="C22" s="2"/>
      <c r="D22" s="42"/>
      <c r="F22" s="5" t="s">
        <v>6</v>
      </c>
      <c r="G22" s="5"/>
      <c r="H22" s="2"/>
      <c r="I22" s="2"/>
      <c r="J22" s="5" t="s">
        <v>6</v>
      </c>
    </row>
    <row r="23" spans="1:12" ht="18" customHeight="1" thickBot="1">
      <c r="B23" s="76" t="s">
        <v>36</v>
      </c>
      <c r="C23" s="77"/>
      <c r="D23" s="34" t="s">
        <v>1</v>
      </c>
      <c r="E23" s="34" t="s">
        <v>2</v>
      </c>
      <c r="F23" s="3" t="s">
        <v>3</v>
      </c>
      <c r="G23" s="67"/>
      <c r="H23" s="76" t="s">
        <v>29</v>
      </c>
      <c r="I23" s="77"/>
      <c r="J23" s="3" t="s">
        <v>3</v>
      </c>
    </row>
    <row r="24" spans="1:12" ht="18" customHeight="1">
      <c r="B24" s="104"/>
      <c r="C24" s="105"/>
      <c r="D24" s="43"/>
      <c r="E24" s="43"/>
      <c r="F24" s="44"/>
      <c r="G24" s="68"/>
      <c r="H24" s="104"/>
      <c r="I24" s="105"/>
      <c r="J24" s="44"/>
    </row>
    <row r="25" spans="1:12" ht="18" customHeight="1">
      <c r="B25" s="94"/>
      <c r="C25" s="95"/>
      <c r="D25" s="43"/>
      <c r="E25" s="43"/>
      <c r="F25" s="44"/>
      <c r="G25" s="68"/>
      <c r="H25" s="94"/>
      <c r="I25" s="95"/>
      <c r="J25" s="44"/>
    </row>
    <row r="26" spans="1:12" ht="18" customHeight="1">
      <c r="B26" s="94"/>
      <c r="C26" s="95"/>
      <c r="D26" s="43"/>
      <c r="E26" s="43"/>
      <c r="F26" s="44"/>
      <c r="G26" s="68"/>
      <c r="H26" s="94"/>
      <c r="I26" s="95"/>
      <c r="J26" s="44"/>
    </row>
    <row r="27" spans="1:12" ht="18" customHeight="1">
      <c r="B27" s="94"/>
      <c r="C27" s="95"/>
      <c r="D27" s="43"/>
      <c r="E27" s="43"/>
      <c r="F27" s="44"/>
      <c r="G27" s="68"/>
      <c r="H27" s="94"/>
      <c r="I27" s="95"/>
      <c r="J27" s="44"/>
    </row>
    <row r="28" spans="1:12" ht="18" customHeight="1">
      <c r="B28" s="94"/>
      <c r="C28" s="95"/>
      <c r="D28" s="43"/>
      <c r="E28" s="43"/>
      <c r="F28" s="44"/>
      <c r="G28" s="68"/>
      <c r="H28" s="94"/>
      <c r="I28" s="95"/>
      <c r="J28" s="44"/>
    </row>
    <row r="29" spans="1:12" ht="18" customHeight="1" thickBot="1">
      <c r="B29" s="96"/>
      <c r="C29" s="97"/>
      <c r="D29" s="45"/>
      <c r="E29" s="45"/>
      <c r="F29" s="46"/>
      <c r="G29" s="68"/>
      <c r="H29" s="96"/>
      <c r="I29" s="97"/>
      <c r="J29" s="46"/>
    </row>
    <row r="30" spans="1:12" ht="18" customHeight="1" thickBot="1">
      <c r="B30" s="76" t="s">
        <v>0</v>
      </c>
      <c r="C30" s="77"/>
      <c r="D30" s="47">
        <f t="shared" ref="D30:F30" si="0">SUM(D24:D29)</f>
        <v>0</v>
      </c>
      <c r="E30" s="47">
        <f t="shared" si="0"/>
        <v>0</v>
      </c>
      <c r="F30" s="49">
        <f t="shared" si="0"/>
        <v>0</v>
      </c>
      <c r="G30" s="68"/>
      <c r="H30" s="76" t="s">
        <v>0</v>
      </c>
      <c r="I30" s="77"/>
      <c r="J30" s="48">
        <f>SUM(J24:J29)</f>
        <v>0</v>
      </c>
    </row>
    <row r="31" spans="1:12" ht="18" customHeight="1" thickBot="1">
      <c r="E31" s="50" t="s">
        <v>32</v>
      </c>
      <c r="F31" s="51">
        <f>INT((D30+E30+F30)/3)</f>
        <v>0</v>
      </c>
      <c r="G31" s="66"/>
      <c r="H31" s="69"/>
      <c r="J31" s="42"/>
      <c r="L31" s="1" t="s">
        <v>33</v>
      </c>
    </row>
    <row r="32" spans="1:12" ht="31.5" customHeight="1" thickTop="1" thickBot="1">
      <c r="E32" s="52" t="s">
        <v>63</v>
      </c>
      <c r="F32" s="53">
        <f>INT(F31*0.2)</f>
        <v>0</v>
      </c>
      <c r="G32" s="68"/>
      <c r="I32" s="4"/>
    </row>
    <row r="33" spans="1:13" ht="35.25" customHeight="1" thickTop="1">
      <c r="F33" s="33"/>
      <c r="G33" s="69"/>
    </row>
    <row r="34" spans="1:13" ht="18" customHeight="1">
      <c r="A34" s="1" t="s">
        <v>43</v>
      </c>
    </row>
    <row r="35" spans="1:13" ht="18" customHeight="1" thickBot="1">
      <c r="A35" s="1" t="s">
        <v>41</v>
      </c>
    </row>
    <row r="36" spans="1:13" ht="18" customHeight="1" thickBot="1">
      <c r="B36" s="76"/>
      <c r="C36" s="77"/>
      <c r="D36" s="56" t="s">
        <v>52</v>
      </c>
      <c r="E36" s="58" t="s">
        <v>53</v>
      </c>
    </row>
    <row r="37" spans="1:13" ht="18" customHeight="1" thickTop="1" thickBot="1">
      <c r="B37" s="76" t="s">
        <v>49</v>
      </c>
      <c r="C37" s="78"/>
      <c r="D37" s="57">
        <f>H14-F32</f>
        <v>0</v>
      </c>
      <c r="E37" s="59" t="str">
        <f>IF(D37&gt;0,"有","無")</f>
        <v>無</v>
      </c>
      <c r="F37" s="60" t="s">
        <v>54</v>
      </c>
      <c r="G37" s="60"/>
    </row>
    <row r="38" spans="1:13" ht="16.5" customHeight="1"/>
    <row r="39" spans="1:13" ht="18" customHeight="1" thickBot="1">
      <c r="A39" s="1" t="s">
        <v>34</v>
      </c>
    </row>
    <row r="40" spans="1:13" ht="118.5" customHeight="1" thickBot="1">
      <c r="B40" s="142"/>
      <c r="C40" s="143"/>
      <c r="D40" s="143"/>
      <c r="E40" s="143"/>
      <c r="F40" s="143"/>
      <c r="G40" s="143"/>
      <c r="H40" s="143"/>
      <c r="I40" s="143"/>
      <c r="J40" s="143"/>
      <c r="K40" s="144"/>
    </row>
    <row r="42" spans="1:13">
      <c r="H42" s="9"/>
      <c r="I42" s="9"/>
      <c r="J42" s="9"/>
      <c r="K42" s="9"/>
    </row>
    <row r="43" spans="1:13">
      <c r="B43" s="9" t="s">
        <v>11</v>
      </c>
      <c r="C43" s="9"/>
      <c r="D43" s="9"/>
      <c r="E43" s="9"/>
      <c r="F43" s="9"/>
      <c r="G43" s="9"/>
      <c r="H43" s="11"/>
      <c r="I43" s="11"/>
      <c r="J43" s="11"/>
      <c r="K43" s="11"/>
      <c r="L43" s="9"/>
      <c r="M43" s="9"/>
    </row>
    <row r="44" spans="1:13">
      <c r="B44" s="55" t="s">
        <v>12</v>
      </c>
      <c r="C44" s="11"/>
      <c r="D44" s="11"/>
      <c r="E44" s="11"/>
      <c r="F44" s="11"/>
      <c r="G44" s="9"/>
      <c r="H44" s="11"/>
      <c r="I44" s="11"/>
      <c r="J44" s="11"/>
      <c r="K44" s="11"/>
      <c r="L44" s="11"/>
      <c r="M44" s="11"/>
    </row>
    <row r="45" spans="1:13" ht="15" customHeight="1">
      <c r="B45" s="82" t="s">
        <v>13</v>
      </c>
      <c r="C45" s="83"/>
      <c r="D45" s="83"/>
      <c r="E45" s="83"/>
      <c r="F45" s="84"/>
      <c r="G45" s="11"/>
      <c r="H45" s="91" t="s">
        <v>16</v>
      </c>
      <c r="I45" s="92"/>
      <c r="J45" s="92"/>
      <c r="K45" s="93"/>
      <c r="L45" s="11"/>
      <c r="M45" s="11"/>
    </row>
    <row r="46" spans="1:13" ht="31.5" customHeight="1">
      <c r="B46" s="85"/>
      <c r="C46" s="86"/>
      <c r="D46" s="86"/>
      <c r="E46" s="86"/>
      <c r="F46" s="87"/>
      <c r="G46" s="63"/>
      <c r="H46" s="82" t="s">
        <v>14</v>
      </c>
      <c r="I46" s="83"/>
      <c r="J46" s="83"/>
      <c r="K46" s="84"/>
      <c r="L46" s="11"/>
      <c r="M46" s="11"/>
    </row>
    <row r="47" spans="1:13">
      <c r="B47" s="85"/>
      <c r="C47" s="86"/>
      <c r="D47" s="86"/>
      <c r="E47" s="86"/>
      <c r="F47" s="87"/>
      <c r="G47" s="63"/>
      <c r="H47" s="15">
        <v>0</v>
      </c>
      <c r="I47" s="16">
        <f>50</f>
        <v>50</v>
      </c>
      <c r="J47" s="17">
        <v>0.8</v>
      </c>
      <c r="K47" s="12" t="s">
        <v>15</v>
      </c>
    </row>
    <row r="48" spans="1:13">
      <c r="B48" s="85"/>
      <c r="C48" s="86"/>
      <c r="D48" s="86"/>
      <c r="E48" s="86"/>
      <c r="F48" s="87"/>
      <c r="G48" s="63"/>
      <c r="H48" s="18">
        <f t="shared" ref="H48:H53" si="1">+I47</f>
        <v>50</v>
      </c>
      <c r="I48" s="16">
        <v>100</v>
      </c>
      <c r="J48" s="17">
        <v>1.3</v>
      </c>
      <c r="K48" s="12" t="s">
        <v>15</v>
      </c>
    </row>
    <row r="49" spans="2:11">
      <c r="B49" s="85"/>
      <c r="C49" s="86"/>
      <c r="D49" s="86"/>
      <c r="E49" s="86"/>
      <c r="F49" s="87"/>
      <c r="G49" s="63"/>
      <c r="H49" s="18">
        <f t="shared" si="1"/>
        <v>100</v>
      </c>
      <c r="I49" s="16">
        <v>200</v>
      </c>
      <c r="J49" s="17">
        <v>2.1</v>
      </c>
      <c r="K49" s="12" t="s">
        <v>15</v>
      </c>
    </row>
    <row r="50" spans="2:11">
      <c r="B50" s="85"/>
      <c r="C50" s="86"/>
      <c r="D50" s="86"/>
      <c r="E50" s="86"/>
      <c r="F50" s="87"/>
      <c r="G50" s="63"/>
      <c r="H50" s="18">
        <f t="shared" si="1"/>
        <v>200</v>
      </c>
      <c r="I50" s="16">
        <v>500</v>
      </c>
      <c r="J50" s="17">
        <v>4.5</v>
      </c>
      <c r="K50" s="12" t="s">
        <v>15</v>
      </c>
    </row>
    <row r="51" spans="2:11">
      <c r="B51" s="85"/>
      <c r="C51" s="86"/>
      <c r="D51" s="86"/>
      <c r="E51" s="86"/>
      <c r="F51" s="87"/>
      <c r="G51" s="63"/>
      <c r="H51" s="18">
        <f t="shared" si="1"/>
        <v>500</v>
      </c>
      <c r="I51" s="16">
        <v>1000</v>
      </c>
      <c r="J51" s="17">
        <v>8.5</v>
      </c>
      <c r="K51" s="12" t="s">
        <v>15</v>
      </c>
    </row>
    <row r="52" spans="2:11">
      <c r="B52" s="85"/>
      <c r="C52" s="86"/>
      <c r="D52" s="86"/>
      <c r="E52" s="86"/>
      <c r="F52" s="87"/>
      <c r="G52" s="63"/>
      <c r="H52" s="18">
        <f t="shared" si="1"/>
        <v>1000</v>
      </c>
      <c r="I52" s="16">
        <v>1500</v>
      </c>
      <c r="J52" s="17">
        <v>12.5</v>
      </c>
      <c r="K52" s="12" t="s">
        <v>15</v>
      </c>
    </row>
    <row r="53" spans="2:11">
      <c r="B53" s="88"/>
      <c r="C53" s="89"/>
      <c r="D53" s="89"/>
      <c r="E53" s="89"/>
      <c r="F53" s="90"/>
      <c r="G53" s="63"/>
      <c r="H53" s="19">
        <f t="shared" si="1"/>
        <v>1500</v>
      </c>
      <c r="I53" s="10"/>
      <c r="J53" s="13">
        <v>16.5</v>
      </c>
      <c r="K53" s="14" t="s">
        <v>15</v>
      </c>
    </row>
    <row r="54" spans="2:11">
      <c r="G54" s="63"/>
    </row>
  </sheetData>
  <mergeCells count="50">
    <mergeCell ref="C3:E3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24:C24"/>
    <mergeCell ref="H24:I24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23:C23"/>
    <mergeCell ref="H23:I23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6:C36"/>
    <mergeCell ref="B37:C37"/>
    <mergeCell ref="B40:K40"/>
    <mergeCell ref="B45:F53"/>
    <mergeCell ref="H45:K45"/>
    <mergeCell ref="H46:K46"/>
  </mergeCells>
  <phoneticPr fontId="2"/>
  <pageMargins left="0.70866141732283472" right="0.70866141732283472" top="0.55118110236220474" bottom="0.55118110236220474" header="0.31496062992125984" footer="0.31496062992125984"/>
  <pageSetup paperSize="9" scale="6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B972-1CE7-4B29-B759-6FA0C8F035F3}">
  <sheetPr>
    <tabColor rgb="FFFFFF00"/>
    <pageSetUpPr fitToPage="1"/>
  </sheetPr>
  <dimension ref="A1:M53"/>
  <sheetViews>
    <sheetView tabSelected="1" view="pageBreakPreview" zoomScale="85" zoomScaleNormal="100" zoomScaleSheetLayoutView="85" workbookViewId="0">
      <selection activeCell="J19" sqref="J19"/>
    </sheetView>
  </sheetViews>
  <sheetFormatPr defaultColWidth="9" defaultRowHeight="15"/>
  <cols>
    <col min="1" max="1" width="3.875" style="1" customWidth="1"/>
    <col min="2" max="6" width="18.5" style="1" customWidth="1"/>
    <col min="7" max="7" width="2.625" style="1" customWidth="1"/>
    <col min="8" max="11" width="18.5" style="1" customWidth="1"/>
    <col min="12" max="12" width="9" style="1" customWidth="1"/>
    <col min="13" max="16384" width="9" style="1"/>
  </cols>
  <sheetData>
    <row r="1" spans="1:11" ht="21">
      <c r="A1" s="54" t="s">
        <v>18</v>
      </c>
      <c r="B1" s="7"/>
      <c r="C1" s="7"/>
      <c r="D1" s="7"/>
      <c r="E1" s="7"/>
      <c r="F1" s="7"/>
      <c r="G1" s="7"/>
      <c r="H1" s="7"/>
      <c r="I1" s="7"/>
      <c r="J1" s="7"/>
    </row>
    <row r="2" spans="1:11" ht="16.5" customHeight="1"/>
    <row r="3" spans="1:11" ht="18" customHeight="1">
      <c r="B3" s="2" t="s">
        <v>39</v>
      </c>
      <c r="C3" s="132" t="s">
        <v>37</v>
      </c>
      <c r="D3" s="132"/>
      <c r="E3" s="132"/>
    </row>
    <row r="4" spans="1:11" ht="16.5" customHeight="1">
      <c r="B4" s="5"/>
      <c r="C4" s="5"/>
      <c r="D4" s="5"/>
      <c r="E4" s="5"/>
      <c r="J4" s="4"/>
    </row>
    <row r="5" spans="1:11" ht="18" customHeight="1" thickBot="1">
      <c r="A5" s="1" t="s">
        <v>42</v>
      </c>
    </row>
    <row r="6" spans="1:11" ht="37.9" customHeight="1" thickBot="1">
      <c r="B6" s="76" t="s">
        <v>4</v>
      </c>
      <c r="C6" s="77"/>
      <c r="D6" s="133" t="s">
        <v>35</v>
      </c>
      <c r="E6" s="78"/>
      <c r="F6" s="134" t="s">
        <v>19</v>
      </c>
      <c r="G6" s="135"/>
      <c r="H6" s="64" t="s">
        <v>51</v>
      </c>
      <c r="I6" s="32" t="s">
        <v>20</v>
      </c>
      <c r="J6" s="32" t="s">
        <v>50</v>
      </c>
      <c r="K6" s="8" t="s">
        <v>17</v>
      </c>
    </row>
    <row r="7" spans="1:11" ht="18" customHeight="1">
      <c r="A7" s="5"/>
      <c r="B7" s="136" t="s">
        <v>21</v>
      </c>
      <c r="C7" s="137"/>
      <c r="D7" s="138"/>
      <c r="E7" s="139"/>
      <c r="F7" s="140">
        <v>8</v>
      </c>
      <c r="G7" s="141"/>
      <c r="H7" s="71"/>
      <c r="I7" s="36"/>
      <c r="J7" s="31">
        <f>+H7*F7*K7</f>
        <v>0</v>
      </c>
      <c r="K7" s="30"/>
    </row>
    <row r="8" spans="1:11" ht="18" customHeight="1">
      <c r="A8" s="5"/>
      <c r="B8" s="126" t="s">
        <v>24</v>
      </c>
      <c r="C8" s="127"/>
      <c r="D8" s="128"/>
      <c r="E8" s="129"/>
      <c r="F8" s="130"/>
      <c r="G8" s="131"/>
      <c r="H8" s="72">
        <f>+H9</f>
        <v>0</v>
      </c>
      <c r="I8" s="37">
        <f>+I9</f>
        <v>0</v>
      </c>
      <c r="J8" s="23">
        <f>SUM(J9:J11)</f>
        <v>0</v>
      </c>
      <c r="K8" s="25"/>
    </row>
    <row r="9" spans="1:11" ht="18" customHeight="1">
      <c r="A9" s="5"/>
      <c r="B9" s="118" t="s">
        <v>22</v>
      </c>
      <c r="C9" s="119"/>
      <c r="D9" s="120"/>
      <c r="E9" s="121"/>
      <c r="F9" s="110">
        <v>12.6</v>
      </c>
      <c r="G9" s="111"/>
      <c r="H9" s="65"/>
      <c r="I9" s="31">
        <f>+H9*4.96</f>
        <v>0</v>
      </c>
      <c r="J9" s="21">
        <f>+I9*F9</f>
        <v>0</v>
      </c>
      <c r="K9" s="26"/>
    </row>
    <row r="10" spans="1:11" ht="18" customHeight="1">
      <c r="A10" s="5"/>
      <c r="B10" s="118" t="s">
        <v>61</v>
      </c>
      <c r="C10" s="119"/>
      <c r="D10" s="120"/>
      <c r="E10" s="121"/>
      <c r="F10" s="110">
        <v>18.5</v>
      </c>
      <c r="G10" s="111"/>
      <c r="H10" s="65"/>
      <c r="I10" s="31">
        <f>+H10*4.96</f>
        <v>0</v>
      </c>
      <c r="J10" s="21">
        <f>+I10*F10</f>
        <v>0</v>
      </c>
      <c r="K10" s="26"/>
    </row>
    <row r="11" spans="1:11" ht="18" customHeight="1">
      <c r="A11" s="5"/>
      <c r="B11" s="122" t="s">
        <v>62</v>
      </c>
      <c r="C11" s="123"/>
      <c r="D11" s="124"/>
      <c r="E11" s="125"/>
      <c r="F11" s="110">
        <v>9</v>
      </c>
      <c r="G11" s="111"/>
      <c r="H11" s="71"/>
      <c r="I11" s="36">
        <f>+H11*4.96</f>
        <v>0</v>
      </c>
      <c r="J11" s="22">
        <f>+I11*F11</f>
        <v>0</v>
      </c>
      <c r="K11" s="27"/>
    </row>
    <row r="12" spans="1:11" ht="18" customHeight="1">
      <c r="A12" s="5"/>
      <c r="B12" s="106" t="s">
        <v>25</v>
      </c>
      <c r="C12" s="107"/>
      <c r="D12" s="108"/>
      <c r="E12" s="109"/>
      <c r="F12" s="110">
        <v>21.6</v>
      </c>
      <c r="G12" s="111"/>
      <c r="H12" s="73"/>
      <c r="I12" s="38">
        <f>+H12*4.96</f>
        <v>0</v>
      </c>
      <c r="J12" s="20">
        <f>+I12*F12</f>
        <v>0</v>
      </c>
      <c r="K12" s="28"/>
    </row>
    <row r="13" spans="1:11" ht="18" customHeight="1" thickBot="1">
      <c r="A13" s="5"/>
      <c r="B13" s="112" t="s">
        <v>26</v>
      </c>
      <c r="C13" s="113"/>
      <c r="D13" s="114"/>
      <c r="E13" s="115"/>
      <c r="F13" s="116"/>
      <c r="G13" s="117"/>
      <c r="H13" s="72"/>
      <c r="I13" s="39">
        <f>+H13*4.96</f>
        <v>0</v>
      </c>
      <c r="J13" s="35">
        <f>INT(I13*VLOOKUP(F13,$H$47:$J$53,3,TRUE))</f>
        <v>0</v>
      </c>
      <c r="K13" s="40"/>
    </row>
    <row r="14" spans="1:11" ht="18" customHeight="1" thickTop="1" thickBot="1">
      <c r="A14" s="5"/>
      <c r="B14" s="98" t="s">
        <v>5</v>
      </c>
      <c r="C14" s="99"/>
      <c r="D14" s="100"/>
      <c r="E14" s="101"/>
      <c r="F14" s="102" t="s">
        <v>60</v>
      </c>
      <c r="G14" s="103"/>
      <c r="H14" s="74">
        <f>SUM(H7,H8,H12,H13)</f>
        <v>0</v>
      </c>
      <c r="I14" s="41">
        <f>SUM(I8,I12,I13)</f>
        <v>0</v>
      </c>
      <c r="J14" s="24">
        <f>SUM(J7,J8,J12,J13)</f>
        <v>0</v>
      </c>
      <c r="K14" s="29"/>
    </row>
    <row r="15" spans="1:11" ht="16.5" customHeight="1">
      <c r="A15" s="5"/>
      <c r="D15" s="6"/>
      <c r="E15" s="6"/>
      <c r="F15" s="6"/>
      <c r="G15" s="6"/>
      <c r="H15" s="33"/>
    </row>
    <row r="16" spans="1:11" ht="18" customHeight="1">
      <c r="A16" s="5"/>
      <c r="B16" s="1" t="s">
        <v>44</v>
      </c>
      <c r="D16" s="6"/>
      <c r="E16" s="6"/>
      <c r="F16" s="6"/>
      <c r="G16" s="6"/>
      <c r="H16" s="33"/>
    </row>
    <row r="17" spans="1:12" ht="18" customHeight="1">
      <c r="A17" s="5"/>
      <c r="B17" s="1" t="s">
        <v>40</v>
      </c>
      <c r="D17" s="6"/>
      <c r="E17" s="6"/>
      <c r="F17" s="6"/>
      <c r="G17" s="6"/>
      <c r="H17" s="33"/>
    </row>
    <row r="18" spans="1:12" ht="18" customHeight="1">
      <c r="A18" s="5"/>
      <c r="B18" s="1" t="s">
        <v>65</v>
      </c>
      <c r="D18" s="6"/>
      <c r="E18" s="6"/>
      <c r="F18" s="6"/>
      <c r="G18" s="6"/>
      <c r="H18" s="33"/>
    </row>
    <row r="19" spans="1:12" ht="31.5" customHeight="1"/>
    <row r="20" spans="1:12" ht="18" customHeight="1">
      <c r="A20" s="1" t="s">
        <v>46</v>
      </c>
    </row>
    <row r="21" spans="1:12" ht="18" customHeight="1">
      <c r="A21" s="1" t="s">
        <v>45</v>
      </c>
      <c r="H21" s="1" t="s">
        <v>64</v>
      </c>
    </row>
    <row r="22" spans="1:12" ht="18" customHeight="1" thickBot="1">
      <c r="B22" s="2"/>
      <c r="C22" s="2"/>
      <c r="D22" s="42"/>
      <c r="F22" s="5" t="s">
        <v>6</v>
      </c>
      <c r="G22" s="5"/>
      <c r="J22" s="5" t="s">
        <v>6</v>
      </c>
    </row>
    <row r="23" spans="1:12" ht="18" customHeight="1" thickBot="1">
      <c r="B23" s="76" t="s">
        <v>36</v>
      </c>
      <c r="C23" s="77"/>
      <c r="D23" s="34" t="s">
        <v>1</v>
      </c>
      <c r="E23" s="34" t="s">
        <v>2</v>
      </c>
      <c r="F23" s="3" t="s">
        <v>3</v>
      </c>
      <c r="G23" s="67"/>
      <c r="H23" s="76" t="s">
        <v>29</v>
      </c>
      <c r="I23" s="77"/>
      <c r="J23" s="3" t="s">
        <v>3</v>
      </c>
    </row>
    <row r="24" spans="1:12" ht="18" customHeight="1">
      <c r="B24" s="104"/>
      <c r="C24" s="105"/>
      <c r="D24" s="43"/>
      <c r="E24" s="43"/>
      <c r="F24" s="44"/>
      <c r="G24" s="68"/>
      <c r="H24" s="104"/>
      <c r="I24" s="105"/>
      <c r="J24" s="44"/>
    </row>
    <row r="25" spans="1:12" ht="18" customHeight="1">
      <c r="B25" s="94"/>
      <c r="C25" s="95"/>
      <c r="D25" s="43"/>
      <c r="E25" s="43"/>
      <c r="F25" s="44"/>
      <c r="G25" s="68"/>
      <c r="H25" s="94"/>
      <c r="I25" s="95"/>
      <c r="J25" s="44"/>
    </row>
    <row r="26" spans="1:12" ht="18" customHeight="1">
      <c r="B26" s="94"/>
      <c r="C26" s="95"/>
      <c r="D26" s="43"/>
      <c r="E26" s="43"/>
      <c r="F26" s="44"/>
      <c r="G26" s="68"/>
      <c r="H26" s="94"/>
      <c r="I26" s="95"/>
      <c r="J26" s="44"/>
    </row>
    <row r="27" spans="1:12" ht="18" customHeight="1">
      <c r="B27" s="94"/>
      <c r="C27" s="95"/>
      <c r="D27" s="43"/>
      <c r="E27" s="43"/>
      <c r="F27" s="44"/>
      <c r="G27" s="68"/>
      <c r="H27" s="94"/>
      <c r="I27" s="95"/>
      <c r="J27" s="44"/>
    </row>
    <row r="28" spans="1:12" ht="18" customHeight="1">
      <c r="B28" s="94"/>
      <c r="C28" s="95"/>
      <c r="D28" s="43"/>
      <c r="E28" s="43"/>
      <c r="F28" s="44"/>
      <c r="G28" s="68"/>
      <c r="H28" s="94"/>
      <c r="I28" s="95"/>
      <c r="J28" s="44"/>
    </row>
    <row r="29" spans="1:12" ht="18" customHeight="1" thickBot="1">
      <c r="B29" s="96"/>
      <c r="C29" s="97"/>
      <c r="D29" s="45"/>
      <c r="E29" s="45"/>
      <c r="F29" s="46"/>
      <c r="G29" s="68"/>
      <c r="H29" s="96"/>
      <c r="I29" s="97"/>
      <c r="J29" s="46"/>
    </row>
    <row r="30" spans="1:12" ht="18" customHeight="1" thickBot="1">
      <c r="B30" s="76" t="s">
        <v>0</v>
      </c>
      <c r="C30" s="77"/>
      <c r="D30" s="47">
        <f t="shared" ref="D30:F30" si="0">SUM(D24:D29)</f>
        <v>0</v>
      </c>
      <c r="E30" s="47">
        <f t="shared" si="0"/>
        <v>0</v>
      </c>
      <c r="F30" s="49">
        <f t="shared" si="0"/>
        <v>0</v>
      </c>
      <c r="G30" s="68"/>
      <c r="H30" s="76" t="s">
        <v>0</v>
      </c>
      <c r="I30" s="77"/>
      <c r="J30" s="48">
        <f t="shared" ref="J30" si="1">SUM(J24:J29)</f>
        <v>0</v>
      </c>
      <c r="L30" s="1" t="s">
        <v>33</v>
      </c>
    </row>
    <row r="31" spans="1:12" ht="18" customHeight="1" thickBot="1">
      <c r="E31" s="50" t="s">
        <v>32</v>
      </c>
      <c r="F31" s="51">
        <f>INT((D30+E30+F30)/3)</f>
        <v>0</v>
      </c>
      <c r="G31" s="66"/>
    </row>
    <row r="32" spans="1:12" ht="31.5" customHeight="1" thickTop="1" thickBot="1">
      <c r="D32" s="33"/>
      <c r="E32" s="52" t="s">
        <v>59</v>
      </c>
      <c r="F32" s="53">
        <f>INT(F31*0.4)</f>
        <v>0</v>
      </c>
      <c r="G32" s="68"/>
      <c r="J32" s="42"/>
    </row>
    <row r="33" spans="1:13" ht="31.5" customHeight="1" thickTop="1">
      <c r="H33" s="70"/>
      <c r="J33" s="42"/>
    </row>
    <row r="34" spans="1:13" ht="18" customHeight="1">
      <c r="A34" s="1" t="s">
        <v>43</v>
      </c>
    </row>
    <row r="35" spans="1:13" ht="18" customHeight="1" thickBot="1">
      <c r="A35" s="1" t="s">
        <v>41</v>
      </c>
    </row>
    <row r="36" spans="1:13" ht="18" customHeight="1" thickBot="1">
      <c r="B36" s="76"/>
      <c r="C36" s="77"/>
      <c r="D36" s="56" t="s">
        <v>52</v>
      </c>
      <c r="E36" s="58" t="s">
        <v>53</v>
      </c>
    </row>
    <row r="37" spans="1:13" ht="18" customHeight="1" thickTop="1" thickBot="1">
      <c r="B37" s="76" t="s">
        <v>49</v>
      </c>
      <c r="C37" s="78"/>
      <c r="D37" s="57">
        <f>H14-F32</f>
        <v>0</v>
      </c>
      <c r="E37" s="59" t="str">
        <f>IF(D37&gt;0,"有","無")</f>
        <v>無</v>
      </c>
      <c r="F37" s="60" t="s">
        <v>54</v>
      </c>
      <c r="G37" s="60"/>
    </row>
    <row r="38" spans="1:13" ht="16.5" customHeight="1"/>
    <row r="39" spans="1:13" ht="18" customHeight="1" thickBot="1">
      <c r="A39" s="1" t="s">
        <v>34</v>
      </c>
    </row>
    <row r="40" spans="1:13" ht="118.5" customHeight="1" thickBot="1">
      <c r="B40" s="79"/>
      <c r="C40" s="80"/>
      <c r="D40" s="80"/>
      <c r="E40" s="80"/>
      <c r="F40" s="80"/>
      <c r="G40" s="80"/>
      <c r="H40" s="80"/>
      <c r="I40" s="80"/>
      <c r="J40" s="80"/>
      <c r="K40" s="81"/>
    </row>
    <row r="43" spans="1:13">
      <c r="B43" s="9" t="s">
        <v>11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>
      <c r="B44" s="55" t="s">
        <v>12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15" customHeight="1">
      <c r="B45" s="82" t="s">
        <v>13</v>
      </c>
      <c r="C45" s="83"/>
      <c r="D45" s="83"/>
      <c r="E45" s="83"/>
      <c r="F45" s="84"/>
      <c r="G45" s="61"/>
      <c r="H45" s="91" t="s">
        <v>16</v>
      </c>
      <c r="I45" s="92"/>
      <c r="J45" s="92"/>
      <c r="K45" s="93"/>
      <c r="L45" s="11"/>
      <c r="M45" s="11"/>
    </row>
    <row r="46" spans="1:13" ht="31.5" customHeight="1">
      <c r="B46" s="85"/>
      <c r="C46" s="86"/>
      <c r="D46" s="86"/>
      <c r="E46" s="86"/>
      <c r="F46" s="87"/>
      <c r="G46" s="63"/>
      <c r="H46" s="82" t="s">
        <v>14</v>
      </c>
      <c r="I46" s="83"/>
      <c r="J46" s="83"/>
      <c r="K46" s="84"/>
      <c r="L46" s="11"/>
      <c r="M46" s="11"/>
    </row>
    <row r="47" spans="1:13">
      <c r="B47" s="85"/>
      <c r="C47" s="86"/>
      <c r="D47" s="86"/>
      <c r="E47" s="86"/>
      <c r="F47" s="87"/>
      <c r="G47" s="63"/>
      <c r="H47" s="15">
        <v>0</v>
      </c>
      <c r="I47" s="16">
        <f>50</f>
        <v>50</v>
      </c>
      <c r="J47" s="17">
        <v>0.8</v>
      </c>
      <c r="K47" s="12" t="s">
        <v>15</v>
      </c>
    </row>
    <row r="48" spans="1:13">
      <c r="B48" s="85"/>
      <c r="C48" s="86"/>
      <c r="D48" s="86"/>
      <c r="E48" s="86"/>
      <c r="F48" s="87"/>
      <c r="G48" s="63"/>
      <c r="H48" s="18">
        <f t="shared" ref="H48:H53" si="2">+I47</f>
        <v>50</v>
      </c>
      <c r="I48" s="16">
        <v>100</v>
      </c>
      <c r="J48" s="17">
        <v>1.2</v>
      </c>
      <c r="K48" s="12" t="s">
        <v>15</v>
      </c>
    </row>
    <row r="49" spans="2:11">
      <c r="B49" s="85"/>
      <c r="C49" s="86"/>
      <c r="D49" s="86"/>
      <c r="E49" s="86"/>
      <c r="F49" s="87"/>
      <c r="G49" s="63"/>
      <c r="H49" s="18">
        <f t="shared" si="2"/>
        <v>100</v>
      </c>
      <c r="I49" s="16">
        <v>200</v>
      </c>
      <c r="J49" s="17">
        <v>2</v>
      </c>
      <c r="K49" s="12" t="s">
        <v>15</v>
      </c>
    </row>
    <row r="50" spans="2:11">
      <c r="B50" s="85"/>
      <c r="C50" s="86"/>
      <c r="D50" s="86"/>
      <c r="E50" s="86"/>
      <c r="F50" s="87"/>
      <c r="G50" s="63"/>
      <c r="H50" s="18">
        <f t="shared" si="2"/>
        <v>200</v>
      </c>
      <c r="I50" s="16">
        <v>500</v>
      </c>
      <c r="J50" s="17">
        <v>4.4000000000000004</v>
      </c>
      <c r="K50" s="12" t="s">
        <v>15</v>
      </c>
    </row>
    <row r="51" spans="2:11">
      <c r="B51" s="85"/>
      <c r="C51" s="86"/>
      <c r="D51" s="86"/>
      <c r="E51" s="86"/>
      <c r="F51" s="87"/>
      <c r="G51" s="63"/>
      <c r="H51" s="18">
        <f t="shared" si="2"/>
        <v>500</v>
      </c>
      <c r="I51" s="16">
        <v>1000</v>
      </c>
      <c r="J51" s="17">
        <v>8.1999999999999993</v>
      </c>
      <c r="K51" s="12" t="s">
        <v>15</v>
      </c>
    </row>
    <row r="52" spans="2:11">
      <c r="B52" s="85"/>
      <c r="C52" s="86"/>
      <c r="D52" s="86"/>
      <c r="E52" s="86"/>
      <c r="F52" s="87"/>
      <c r="G52" s="63"/>
      <c r="H52" s="18">
        <f t="shared" si="2"/>
        <v>1000</v>
      </c>
      <c r="I52" s="16">
        <v>1500</v>
      </c>
      <c r="J52" s="17">
        <v>12</v>
      </c>
      <c r="K52" s="12" t="s">
        <v>15</v>
      </c>
    </row>
    <row r="53" spans="2:11">
      <c r="B53" s="88"/>
      <c r="C53" s="89"/>
      <c r="D53" s="89"/>
      <c r="E53" s="89"/>
      <c r="F53" s="90"/>
      <c r="G53" s="62"/>
      <c r="H53" s="19">
        <f t="shared" si="2"/>
        <v>1500</v>
      </c>
      <c r="I53" s="10"/>
      <c r="J53" s="13">
        <v>16.100000000000001</v>
      </c>
      <c r="K53" s="14" t="s">
        <v>15</v>
      </c>
    </row>
  </sheetData>
  <mergeCells count="50">
    <mergeCell ref="C3:E3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24:C24"/>
    <mergeCell ref="H24:I24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23:C23"/>
    <mergeCell ref="H23:I23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6:C36"/>
    <mergeCell ref="B37:C37"/>
    <mergeCell ref="B40:K40"/>
    <mergeCell ref="B45:F53"/>
    <mergeCell ref="H45:K45"/>
    <mergeCell ref="H46:K46"/>
  </mergeCells>
  <phoneticPr fontId="2"/>
  <pageMargins left="0.70866141732283472" right="0.70866141732283472" top="0.55118110236220474" bottom="0.55118110236220474" header="0.31496062992125984" footer="0.31496062992125984"/>
  <pageSetup paperSize="9" scale="60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E5E4-4D20-4800-8477-A58A825E69B1}">
  <sheetPr>
    <tabColor rgb="FFFFFF00"/>
    <pageSetUpPr fitToPage="1"/>
  </sheetPr>
  <dimension ref="A1:M54"/>
  <sheetViews>
    <sheetView view="pageBreakPreview" zoomScale="85" zoomScaleNormal="100" zoomScaleSheetLayoutView="85" workbookViewId="0">
      <selection activeCell="K11" sqref="K11"/>
    </sheetView>
  </sheetViews>
  <sheetFormatPr defaultColWidth="9" defaultRowHeight="15"/>
  <cols>
    <col min="1" max="1" width="3.875" style="1" customWidth="1"/>
    <col min="2" max="6" width="18.5" style="1" customWidth="1"/>
    <col min="7" max="7" width="2.5" style="1" customWidth="1"/>
    <col min="8" max="11" width="18.5" style="1" customWidth="1"/>
    <col min="12" max="12" width="9" style="1" customWidth="1"/>
    <col min="13" max="16384" width="9" style="1"/>
  </cols>
  <sheetData>
    <row r="1" spans="1:11" ht="21">
      <c r="A1" s="54" t="s">
        <v>55</v>
      </c>
      <c r="B1" s="7"/>
      <c r="C1" s="7"/>
      <c r="D1" s="7"/>
      <c r="E1" s="7"/>
      <c r="F1" s="7"/>
      <c r="G1" s="7"/>
      <c r="H1" s="7"/>
      <c r="I1" s="7"/>
      <c r="J1" s="7"/>
    </row>
    <row r="2" spans="1:11" ht="16.5" customHeight="1"/>
    <row r="3" spans="1:11" ht="18" customHeight="1">
      <c r="B3" s="2" t="s">
        <v>39</v>
      </c>
      <c r="C3" s="132" t="s">
        <v>37</v>
      </c>
      <c r="D3" s="132"/>
      <c r="E3" s="132"/>
    </row>
    <row r="4" spans="1:11" ht="16.5" customHeight="1">
      <c r="B4" s="5"/>
      <c r="C4" s="5"/>
      <c r="D4" s="5"/>
      <c r="E4" s="5"/>
      <c r="J4" s="4"/>
    </row>
    <row r="5" spans="1:11" ht="18" customHeight="1" thickBot="1">
      <c r="A5" s="1" t="s">
        <v>42</v>
      </c>
    </row>
    <row r="6" spans="1:11" ht="37.9" customHeight="1" thickBot="1">
      <c r="B6" s="76" t="s">
        <v>4</v>
      </c>
      <c r="C6" s="77"/>
      <c r="D6" s="133" t="s">
        <v>35</v>
      </c>
      <c r="E6" s="78"/>
      <c r="F6" s="134" t="s">
        <v>19</v>
      </c>
      <c r="G6" s="135"/>
      <c r="H6" s="64" t="s">
        <v>51</v>
      </c>
      <c r="I6" s="32" t="s">
        <v>20</v>
      </c>
      <c r="J6" s="32" t="s">
        <v>50</v>
      </c>
      <c r="K6" s="8" t="s">
        <v>17</v>
      </c>
    </row>
    <row r="7" spans="1:11" ht="18" customHeight="1">
      <c r="A7" s="5"/>
      <c r="B7" s="136" t="s">
        <v>21</v>
      </c>
      <c r="C7" s="137"/>
      <c r="D7" s="138" t="s">
        <v>58</v>
      </c>
      <c r="E7" s="139"/>
      <c r="F7" s="140">
        <v>40</v>
      </c>
      <c r="G7" s="141">
        <v>40</v>
      </c>
      <c r="H7" s="71">
        <v>800</v>
      </c>
      <c r="I7" s="36"/>
      <c r="J7" s="31">
        <f>+H7*F7*K7</f>
        <v>96000</v>
      </c>
      <c r="K7" s="30">
        <v>3</v>
      </c>
    </row>
    <row r="8" spans="1:11" ht="18" customHeight="1">
      <c r="A8" s="5"/>
      <c r="B8" s="126" t="s">
        <v>24</v>
      </c>
      <c r="C8" s="127"/>
      <c r="D8" s="128"/>
      <c r="E8" s="129"/>
      <c r="F8" s="130"/>
      <c r="G8" s="131"/>
      <c r="H8" s="72">
        <f>+H9</f>
        <v>5000</v>
      </c>
      <c r="I8" s="37">
        <f>+I9</f>
        <v>145450</v>
      </c>
      <c r="J8" s="23">
        <f>SUM(J9:J11)</f>
        <v>5105295</v>
      </c>
      <c r="K8" s="25"/>
    </row>
    <row r="9" spans="1:11" ht="18" customHeight="1">
      <c r="A9" s="5"/>
      <c r="B9" s="118" t="s">
        <v>22</v>
      </c>
      <c r="C9" s="119"/>
      <c r="D9" s="120" t="s">
        <v>27</v>
      </c>
      <c r="E9" s="121"/>
      <c r="F9" s="110">
        <v>13</v>
      </c>
      <c r="G9" s="111">
        <v>13</v>
      </c>
      <c r="H9" s="65">
        <v>5000</v>
      </c>
      <c r="I9" s="31">
        <f>+H9*29.09</f>
        <v>145450</v>
      </c>
      <c r="J9" s="21">
        <f>+I9*F9</f>
        <v>1890850</v>
      </c>
      <c r="K9" s="26"/>
    </row>
    <row r="10" spans="1:11" ht="18" customHeight="1">
      <c r="A10" s="5"/>
      <c r="B10" s="118" t="s">
        <v>23</v>
      </c>
      <c r="C10" s="119"/>
      <c r="D10" s="120" t="s">
        <v>28</v>
      </c>
      <c r="E10" s="121"/>
      <c r="F10" s="110">
        <v>18.5</v>
      </c>
      <c r="G10" s="111">
        <v>18.5</v>
      </c>
      <c r="H10" s="65">
        <v>5000</v>
      </c>
      <c r="I10" s="31">
        <f>+H10*29.09</f>
        <v>145450</v>
      </c>
      <c r="J10" s="21">
        <f>+I10*F10</f>
        <v>2690825</v>
      </c>
      <c r="K10" s="26"/>
    </row>
    <row r="11" spans="1:11" ht="18" customHeight="1">
      <c r="A11" s="5"/>
      <c r="B11" s="122" t="s">
        <v>38</v>
      </c>
      <c r="C11" s="123"/>
      <c r="D11" s="124" t="s">
        <v>28</v>
      </c>
      <c r="E11" s="125"/>
      <c r="F11" s="110">
        <v>9</v>
      </c>
      <c r="G11" s="111">
        <v>9</v>
      </c>
      <c r="H11" s="71">
        <v>2000</v>
      </c>
      <c r="I11" s="36">
        <f>+H11*29.09</f>
        <v>58180</v>
      </c>
      <c r="J11" s="22">
        <f>+I11*F11</f>
        <v>523620</v>
      </c>
      <c r="K11" s="27"/>
    </row>
    <row r="12" spans="1:11" ht="18" customHeight="1">
      <c r="A12" s="5"/>
      <c r="B12" s="106" t="s">
        <v>25</v>
      </c>
      <c r="C12" s="107"/>
      <c r="D12" s="108" t="s">
        <v>57</v>
      </c>
      <c r="E12" s="109"/>
      <c r="F12" s="110">
        <v>21.8</v>
      </c>
      <c r="G12" s="111">
        <v>21.8</v>
      </c>
      <c r="H12" s="73">
        <v>1000</v>
      </c>
      <c r="I12" s="38">
        <f>+H12*29.09</f>
        <v>29090</v>
      </c>
      <c r="J12" s="20">
        <f>+I12*F12</f>
        <v>634162</v>
      </c>
      <c r="K12" s="28"/>
    </row>
    <row r="13" spans="1:11" ht="18" customHeight="1" thickBot="1">
      <c r="A13" s="5"/>
      <c r="B13" s="112" t="s">
        <v>26</v>
      </c>
      <c r="C13" s="113"/>
      <c r="D13" s="114" t="s">
        <v>56</v>
      </c>
      <c r="E13" s="115"/>
      <c r="F13" s="116">
        <v>78</v>
      </c>
      <c r="G13" s="117">
        <v>78</v>
      </c>
      <c r="H13" s="72">
        <v>1000</v>
      </c>
      <c r="I13" s="39">
        <f>+H13*29.09</f>
        <v>29090</v>
      </c>
      <c r="J13" s="35">
        <f>INT(I13*VLOOKUP(F13,$H$47:$J$53,3,TRUE))</f>
        <v>37817</v>
      </c>
      <c r="K13" s="40"/>
    </row>
    <row r="14" spans="1:11" ht="18" customHeight="1" thickTop="1" thickBot="1">
      <c r="A14" s="5"/>
      <c r="B14" s="98" t="s">
        <v>5</v>
      </c>
      <c r="C14" s="99"/>
      <c r="D14" s="100"/>
      <c r="E14" s="101"/>
      <c r="F14" s="145" t="s">
        <v>60</v>
      </c>
      <c r="G14" s="146"/>
      <c r="H14" s="74">
        <f>SUM(H7,H8,H12,H13)</f>
        <v>7800</v>
      </c>
      <c r="I14" s="41">
        <f>SUM(I8,I12,I13)</f>
        <v>203630</v>
      </c>
      <c r="J14" s="24">
        <f>SUM(J7,J8,J12,J13)</f>
        <v>5873274</v>
      </c>
      <c r="K14" s="29"/>
    </row>
    <row r="15" spans="1:11" ht="16.5" customHeight="1">
      <c r="A15" s="5"/>
      <c r="D15" s="6"/>
      <c r="E15" s="6"/>
      <c r="F15" s="6"/>
      <c r="G15" s="6"/>
      <c r="H15" s="33"/>
    </row>
    <row r="16" spans="1:11" ht="18" customHeight="1">
      <c r="A16" s="5"/>
      <c r="B16" s="1" t="s">
        <v>44</v>
      </c>
      <c r="D16" s="6"/>
      <c r="E16" s="6"/>
      <c r="F16" s="6"/>
      <c r="G16" s="6"/>
      <c r="H16" s="33"/>
    </row>
    <row r="17" spans="1:12" ht="18" customHeight="1">
      <c r="A17" s="5"/>
      <c r="B17" s="1" t="s">
        <v>40</v>
      </c>
      <c r="D17" s="6"/>
      <c r="E17" s="6"/>
      <c r="F17" s="6"/>
      <c r="G17" s="6"/>
      <c r="H17" s="33"/>
    </row>
    <row r="18" spans="1:12" ht="18" customHeight="1">
      <c r="A18" s="5"/>
      <c r="B18" s="1" t="s">
        <v>65</v>
      </c>
      <c r="D18" s="6"/>
      <c r="E18" s="6"/>
      <c r="F18" s="6"/>
      <c r="G18" s="6"/>
      <c r="H18" s="33"/>
    </row>
    <row r="19" spans="1:12" ht="31.5" customHeight="1"/>
    <row r="20" spans="1:12" ht="18" customHeight="1">
      <c r="A20" s="1" t="s">
        <v>46</v>
      </c>
    </row>
    <row r="21" spans="1:12" ht="18" customHeight="1">
      <c r="A21" s="1" t="s">
        <v>45</v>
      </c>
      <c r="H21" s="1" t="s">
        <v>64</v>
      </c>
    </row>
    <row r="22" spans="1:12" ht="18" customHeight="1" thickBot="1">
      <c r="B22" s="2"/>
      <c r="C22" s="2"/>
      <c r="D22" s="42"/>
      <c r="F22" s="5" t="s">
        <v>6</v>
      </c>
      <c r="G22" s="5"/>
      <c r="H22" s="2"/>
      <c r="I22" s="2"/>
      <c r="J22" s="5" t="s">
        <v>6</v>
      </c>
    </row>
    <row r="23" spans="1:12" ht="18" customHeight="1" thickBot="1">
      <c r="B23" s="76" t="s">
        <v>36</v>
      </c>
      <c r="C23" s="77"/>
      <c r="D23" s="34" t="s">
        <v>1</v>
      </c>
      <c r="E23" s="34" t="s">
        <v>2</v>
      </c>
      <c r="F23" s="3" t="s">
        <v>3</v>
      </c>
      <c r="G23" s="67"/>
      <c r="H23" s="76" t="s">
        <v>29</v>
      </c>
      <c r="I23" s="77"/>
      <c r="J23" s="3" t="s">
        <v>3</v>
      </c>
    </row>
    <row r="24" spans="1:12" ht="18" customHeight="1">
      <c r="B24" s="104" t="s">
        <v>31</v>
      </c>
      <c r="C24" s="105"/>
      <c r="D24" s="43">
        <v>20000</v>
      </c>
      <c r="E24" s="43">
        <v>20000</v>
      </c>
      <c r="F24" s="44">
        <v>20000</v>
      </c>
      <c r="G24" s="68"/>
      <c r="H24" s="104" t="s">
        <v>7</v>
      </c>
      <c r="I24" s="105"/>
      <c r="J24" s="44">
        <v>24000</v>
      </c>
    </row>
    <row r="25" spans="1:12" ht="18" customHeight="1">
      <c r="B25" s="94" t="s">
        <v>9</v>
      </c>
      <c r="C25" s="95"/>
      <c r="D25" s="43">
        <v>9000</v>
      </c>
      <c r="E25" s="43">
        <v>9000</v>
      </c>
      <c r="F25" s="44">
        <v>9000</v>
      </c>
      <c r="G25" s="68"/>
      <c r="H25" s="94" t="s">
        <v>8</v>
      </c>
      <c r="I25" s="95"/>
      <c r="J25" s="44">
        <v>11000</v>
      </c>
    </row>
    <row r="26" spans="1:12" ht="18" customHeight="1">
      <c r="B26" s="94" t="s">
        <v>10</v>
      </c>
      <c r="C26" s="95"/>
      <c r="D26" s="43">
        <v>1000</v>
      </c>
      <c r="E26" s="43">
        <v>1000</v>
      </c>
      <c r="F26" s="44">
        <v>1000</v>
      </c>
      <c r="G26" s="68"/>
      <c r="H26" s="94" t="s">
        <v>30</v>
      </c>
      <c r="I26" s="95"/>
      <c r="J26" s="44">
        <v>4000</v>
      </c>
    </row>
    <row r="27" spans="1:12" ht="18" customHeight="1">
      <c r="B27" s="94" t="s">
        <v>48</v>
      </c>
      <c r="C27" s="95"/>
      <c r="D27" s="43">
        <v>4000</v>
      </c>
      <c r="E27" s="43">
        <v>4000</v>
      </c>
      <c r="F27" s="44">
        <v>4000</v>
      </c>
      <c r="G27" s="68"/>
      <c r="H27" s="94"/>
      <c r="I27" s="95"/>
      <c r="J27" s="44"/>
    </row>
    <row r="28" spans="1:12" ht="18" customHeight="1">
      <c r="B28" s="94" t="s">
        <v>47</v>
      </c>
      <c r="C28" s="95"/>
      <c r="D28" s="43">
        <v>5000</v>
      </c>
      <c r="E28" s="43">
        <v>5000</v>
      </c>
      <c r="F28" s="44">
        <v>5000</v>
      </c>
      <c r="G28" s="68"/>
      <c r="H28" s="94"/>
      <c r="I28" s="95"/>
      <c r="J28" s="44"/>
    </row>
    <row r="29" spans="1:12" ht="18" customHeight="1" thickBot="1">
      <c r="B29" s="96"/>
      <c r="C29" s="97"/>
      <c r="D29" s="45"/>
      <c r="E29" s="45"/>
      <c r="F29" s="46"/>
      <c r="G29" s="68"/>
      <c r="H29" s="96"/>
      <c r="I29" s="97"/>
      <c r="J29" s="46"/>
    </row>
    <row r="30" spans="1:12" ht="18" customHeight="1" thickBot="1">
      <c r="B30" s="76" t="s">
        <v>0</v>
      </c>
      <c r="C30" s="77"/>
      <c r="D30" s="47">
        <f t="shared" ref="D30:F30" si="0">SUM(D24:D29)</f>
        <v>39000</v>
      </c>
      <c r="E30" s="47">
        <f t="shared" si="0"/>
        <v>39000</v>
      </c>
      <c r="F30" s="49">
        <f t="shared" si="0"/>
        <v>39000</v>
      </c>
      <c r="G30" s="68"/>
      <c r="H30" s="76" t="s">
        <v>0</v>
      </c>
      <c r="I30" s="77"/>
      <c r="J30" s="48">
        <f>SUM(J24:J29)</f>
        <v>39000</v>
      </c>
    </row>
    <row r="31" spans="1:12" ht="18" customHeight="1" thickBot="1">
      <c r="E31" s="50" t="s">
        <v>32</v>
      </c>
      <c r="F31" s="51">
        <f>INT((D30+E30+F30)/3)</f>
        <v>39000</v>
      </c>
      <c r="G31" s="66"/>
      <c r="H31" s="69"/>
      <c r="J31" s="42"/>
      <c r="L31" s="1" t="s">
        <v>33</v>
      </c>
    </row>
    <row r="32" spans="1:12" ht="31.5" customHeight="1" thickTop="1" thickBot="1">
      <c r="E32" s="52" t="s">
        <v>63</v>
      </c>
      <c r="F32" s="53">
        <f>INT(F31*0.2)</f>
        <v>7800</v>
      </c>
      <c r="G32" s="68"/>
      <c r="I32" s="4"/>
    </row>
    <row r="33" spans="1:13" ht="35.25" customHeight="1" thickTop="1">
      <c r="F33" s="33"/>
      <c r="G33" s="69"/>
    </row>
    <row r="34" spans="1:13" ht="18" customHeight="1">
      <c r="A34" s="1" t="s">
        <v>43</v>
      </c>
    </row>
    <row r="35" spans="1:13" ht="18" customHeight="1" thickBot="1">
      <c r="A35" s="1" t="s">
        <v>41</v>
      </c>
    </row>
    <row r="36" spans="1:13" ht="18" customHeight="1" thickBot="1">
      <c r="B36" s="76"/>
      <c r="C36" s="77"/>
      <c r="D36" s="56" t="s">
        <v>52</v>
      </c>
      <c r="E36" s="58" t="s">
        <v>53</v>
      </c>
    </row>
    <row r="37" spans="1:13" ht="18" customHeight="1" thickTop="1" thickBot="1">
      <c r="B37" s="76" t="s">
        <v>49</v>
      </c>
      <c r="C37" s="78"/>
      <c r="D37" s="57">
        <f>H14-F32</f>
        <v>0</v>
      </c>
      <c r="E37" s="59" t="str">
        <f>IF(D37&gt;0,"有","無")</f>
        <v>無</v>
      </c>
      <c r="F37" s="60" t="s">
        <v>54</v>
      </c>
      <c r="G37" s="60"/>
    </row>
    <row r="38" spans="1:13" ht="16.5" customHeight="1"/>
    <row r="39" spans="1:13" ht="18" customHeight="1" thickBot="1">
      <c r="A39" s="1" t="s">
        <v>34</v>
      </c>
    </row>
    <row r="40" spans="1:13" ht="118.5" customHeight="1" thickBot="1">
      <c r="B40" s="142"/>
      <c r="C40" s="143"/>
      <c r="D40" s="143"/>
      <c r="E40" s="143"/>
      <c r="F40" s="143"/>
      <c r="G40" s="143"/>
      <c r="H40" s="143"/>
      <c r="I40" s="143"/>
      <c r="J40" s="143"/>
      <c r="K40" s="144"/>
    </row>
    <row r="42" spans="1:13">
      <c r="H42" s="9"/>
      <c r="I42" s="9"/>
      <c r="J42" s="9"/>
      <c r="K42" s="9"/>
    </row>
    <row r="43" spans="1:13">
      <c r="B43" s="9" t="s">
        <v>11</v>
      </c>
      <c r="C43" s="9"/>
      <c r="D43" s="9"/>
      <c r="E43" s="9"/>
      <c r="F43" s="9"/>
      <c r="G43" s="9"/>
      <c r="H43" s="11"/>
      <c r="I43" s="11"/>
      <c r="J43" s="11"/>
      <c r="K43" s="11"/>
      <c r="L43" s="9"/>
      <c r="M43" s="9"/>
    </row>
    <row r="44" spans="1:13">
      <c r="B44" s="55" t="s">
        <v>12</v>
      </c>
      <c r="C44" s="11"/>
      <c r="D44" s="11"/>
      <c r="E44" s="11"/>
      <c r="F44" s="11"/>
      <c r="G44" s="9"/>
      <c r="H44" s="11"/>
      <c r="I44" s="11"/>
      <c r="J44" s="11"/>
      <c r="K44" s="11"/>
      <c r="L44" s="11"/>
      <c r="M44" s="11"/>
    </row>
    <row r="45" spans="1:13" ht="15" customHeight="1">
      <c r="B45" s="82" t="s">
        <v>13</v>
      </c>
      <c r="C45" s="83"/>
      <c r="D45" s="83"/>
      <c r="E45" s="83"/>
      <c r="F45" s="84"/>
      <c r="G45" s="11"/>
      <c r="H45" s="91" t="s">
        <v>16</v>
      </c>
      <c r="I45" s="92"/>
      <c r="J45" s="92"/>
      <c r="K45" s="93"/>
      <c r="L45" s="11"/>
      <c r="M45" s="11"/>
    </row>
    <row r="46" spans="1:13" ht="31.5" customHeight="1">
      <c r="B46" s="85"/>
      <c r="C46" s="86"/>
      <c r="D46" s="86"/>
      <c r="E46" s="86"/>
      <c r="F46" s="87"/>
      <c r="G46" s="63"/>
      <c r="H46" s="82" t="s">
        <v>14</v>
      </c>
      <c r="I46" s="83"/>
      <c r="J46" s="83"/>
      <c r="K46" s="84"/>
      <c r="L46" s="11"/>
      <c r="M46" s="11"/>
    </row>
    <row r="47" spans="1:13">
      <c r="B47" s="85"/>
      <c r="C47" s="86"/>
      <c r="D47" s="86"/>
      <c r="E47" s="86"/>
      <c r="F47" s="87"/>
      <c r="G47" s="63"/>
      <c r="H47" s="15">
        <v>0</v>
      </c>
      <c r="I47" s="16">
        <f>50</f>
        <v>50</v>
      </c>
      <c r="J47" s="17">
        <v>0.8</v>
      </c>
      <c r="K47" s="12" t="s">
        <v>15</v>
      </c>
    </row>
    <row r="48" spans="1:13">
      <c r="B48" s="85"/>
      <c r="C48" s="86"/>
      <c r="D48" s="86"/>
      <c r="E48" s="86"/>
      <c r="F48" s="87"/>
      <c r="G48" s="63"/>
      <c r="H48" s="18">
        <f t="shared" ref="H48:H53" si="1">+I47</f>
        <v>50</v>
      </c>
      <c r="I48" s="16">
        <v>100</v>
      </c>
      <c r="J48" s="17">
        <v>1.3</v>
      </c>
      <c r="K48" s="12" t="s">
        <v>15</v>
      </c>
    </row>
    <row r="49" spans="2:11">
      <c r="B49" s="85"/>
      <c r="C49" s="86"/>
      <c r="D49" s="86"/>
      <c r="E49" s="86"/>
      <c r="F49" s="87"/>
      <c r="G49" s="63"/>
      <c r="H49" s="18">
        <f t="shared" si="1"/>
        <v>100</v>
      </c>
      <c r="I49" s="16">
        <v>200</v>
      </c>
      <c r="J49" s="17">
        <v>2.1</v>
      </c>
      <c r="K49" s="12" t="s">
        <v>15</v>
      </c>
    </row>
    <row r="50" spans="2:11">
      <c r="B50" s="85"/>
      <c r="C50" s="86"/>
      <c r="D50" s="86"/>
      <c r="E50" s="86"/>
      <c r="F50" s="87"/>
      <c r="G50" s="63"/>
      <c r="H50" s="18">
        <f t="shared" si="1"/>
        <v>200</v>
      </c>
      <c r="I50" s="16">
        <v>500</v>
      </c>
      <c r="J50" s="17">
        <v>4.5</v>
      </c>
      <c r="K50" s="12" t="s">
        <v>15</v>
      </c>
    </row>
    <row r="51" spans="2:11">
      <c r="B51" s="85"/>
      <c r="C51" s="86"/>
      <c r="D51" s="86"/>
      <c r="E51" s="86"/>
      <c r="F51" s="87"/>
      <c r="G51" s="63"/>
      <c r="H51" s="18">
        <f t="shared" si="1"/>
        <v>500</v>
      </c>
      <c r="I51" s="16">
        <v>1000</v>
      </c>
      <c r="J51" s="17">
        <v>8.5</v>
      </c>
      <c r="K51" s="12" t="s">
        <v>15</v>
      </c>
    </row>
    <row r="52" spans="2:11">
      <c r="B52" s="85"/>
      <c r="C52" s="86"/>
      <c r="D52" s="86"/>
      <c r="E52" s="86"/>
      <c r="F52" s="87"/>
      <c r="G52" s="63"/>
      <c r="H52" s="18">
        <f t="shared" si="1"/>
        <v>1000</v>
      </c>
      <c r="I52" s="16">
        <v>1500</v>
      </c>
      <c r="J52" s="17">
        <v>12.5</v>
      </c>
      <c r="K52" s="12" t="s">
        <v>15</v>
      </c>
    </row>
    <row r="53" spans="2:11">
      <c r="B53" s="88"/>
      <c r="C53" s="89"/>
      <c r="D53" s="89"/>
      <c r="E53" s="89"/>
      <c r="F53" s="90"/>
      <c r="G53" s="63"/>
      <c r="H53" s="19">
        <f t="shared" si="1"/>
        <v>1500</v>
      </c>
      <c r="I53" s="10"/>
      <c r="J53" s="13">
        <v>16.5</v>
      </c>
      <c r="K53" s="14" t="s">
        <v>15</v>
      </c>
    </row>
    <row r="54" spans="2:11">
      <c r="G54" s="63"/>
    </row>
  </sheetData>
  <mergeCells count="50">
    <mergeCell ref="B8:C8"/>
    <mergeCell ref="D8:E8"/>
    <mergeCell ref="C3:E3"/>
    <mergeCell ref="B6:C6"/>
    <mergeCell ref="D6:E6"/>
    <mergeCell ref="B7:C7"/>
    <mergeCell ref="D7:E7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B45:F53"/>
    <mergeCell ref="H45:K45"/>
    <mergeCell ref="H46:K46"/>
    <mergeCell ref="H27:I27"/>
    <mergeCell ref="H28:I28"/>
    <mergeCell ref="H29:I29"/>
    <mergeCell ref="H30:I30"/>
    <mergeCell ref="B36:C36"/>
    <mergeCell ref="B37:C37"/>
    <mergeCell ref="B27:C27"/>
    <mergeCell ref="B28:C28"/>
    <mergeCell ref="B29:C29"/>
    <mergeCell ref="B30:C30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B40:K40"/>
    <mergeCell ref="H26:I26"/>
    <mergeCell ref="B23:C23"/>
    <mergeCell ref="B24:C24"/>
    <mergeCell ref="B25:C25"/>
    <mergeCell ref="B26:C26"/>
    <mergeCell ref="H23:I23"/>
    <mergeCell ref="H24:I24"/>
    <mergeCell ref="H25:I25"/>
    <mergeCell ref="B12:C12"/>
    <mergeCell ref="D12:E12"/>
    <mergeCell ref="B13:C13"/>
  </mergeCells>
  <phoneticPr fontId="2"/>
  <pageMargins left="0.70866141732283472" right="0.70866141732283472" top="0.55118110236220474" bottom="0.55118110236220474" header="0.31496062992125984" footer="0.31496062992125984"/>
  <pageSetup paperSize="9" scale="60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4B07-4C81-41A7-BA16-584DEFB54FDE}">
  <sheetPr>
    <tabColor rgb="FFFFFF00"/>
    <pageSetUpPr fitToPage="1"/>
  </sheetPr>
  <dimension ref="A1:M53"/>
  <sheetViews>
    <sheetView view="pageBreakPreview" zoomScale="85" zoomScaleNormal="100" zoomScaleSheetLayoutView="85" workbookViewId="0">
      <selection activeCell="B19" sqref="B19"/>
    </sheetView>
  </sheetViews>
  <sheetFormatPr defaultColWidth="9" defaultRowHeight="15"/>
  <cols>
    <col min="1" max="1" width="3.875" style="1" customWidth="1"/>
    <col min="2" max="6" width="18.5" style="1" customWidth="1"/>
    <col min="7" max="7" width="2.625" style="1" customWidth="1"/>
    <col min="8" max="11" width="18.5" style="1" customWidth="1"/>
    <col min="12" max="12" width="9" style="1" customWidth="1"/>
    <col min="13" max="16384" width="9" style="1"/>
  </cols>
  <sheetData>
    <row r="1" spans="1:11" ht="21">
      <c r="A1" s="54" t="s">
        <v>18</v>
      </c>
      <c r="B1" s="7"/>
      <c r="C1" s="7"/>
      <c r="D1" s="7"/>
      <c r="E1" s="7"/>
      <c r="F1" s="7"/>
      <c r="G1" s="7"/>
      <c r="H1" s="7"/>
      <c r="I1" s="7"/>
      <c r="J1" s="7"/>
    </row>
    <row r="2" spans="1:11" ht="16.5" customHeight="1"/>
    <row r="3" spans="1:11" ht="18" customHeight="1">
      <c r="B3" s="2" t="s">
        <v>39</v>
      </c>
      <c r="C3" s="132" t="s">
        <v>37</v>
      </c>
      <c r="D3" s="132"/>
      <c r="E3" s="132"/>
    </row>
    <row r="4" spans="1:11" ht="16.5" customHeight="1">
      <c r="B4" s="5"/>
      <c r="C4" s="5"/>
      <c r="D4" s="5"/>
      <c r="E4" s="5"/>
      <c r="J4" s="4"/>
    </row>
    <row r="5" spans="1:11" ht="18" customHeight="1" thickBot="1">
      <c r="A5" s="1" t="s">
        <v>42</v>
      </c>
    </row>
    <row r="6" spans="1:11" ht="37.9" customHeight="1" thickBot="1">
      <c r="B6" s="76" t="s">
        <v>4</v>
      </c>
      <c r="C6" s="77"/>
      <c r="D6" s="133" t="s">
        <v>35</v>
      </c>
      <c r="E6" s="78"/>
      <c r="F6" s="134" t="s">
        <v>19</v>
      </c>
      <c r="G6" s="135"/>
      <c r="H6" s="64" t="s">
        <v>51</v>
      </c>
      <c r="I6" s="32" t="s">
        <v>20</v>
      </c>
      <c r="J6" s="32" t="s">
        <v>50</v>
      </c>
      <c r="K6" s="8" t="s">
        <v>17</v>
      </c>
    </row>
    <row r="7" spans="1:11" ht="18" customHeight="1">
      <c r="A7" s="5"/>
      <c r="B7" s="136" t="s">
        <v>21</v>
      </c>
      <c r="C7" s="137"/>
      <c r="D7" s="138" t="s">
        <v>58</v>
      </c>
      <c r="E7" s="139"/>
      <c r="F7" s="140">
        <v>8</v>
      </c>
      <c r="G7" s="141"/>
      <c r="H7" s="71">
        <v>3000</v>
      </c>
      <c r="I7" s="36"/>
      <c r="J7" s="31">
        <f>+H7*F7*K7</f>
        <v>72000</v>
      </c>
      <c r="K7" s="30">
        <v>3</v>
      </c>
    </row>
    <row r="8" spans="1:11" ht="18" customHeight="1">
      <c r="A8" s="5"/>
      <c r="B8" s="126" t="s">
        <v>24</v>
      </c>
      <c r="C8" s="127"/>
      <c r="D8" s="128"/>
      <c r="E8" s="129"/>
      <c r="F8" s="130"/>
      <c r="G8" s="131"/>
      <c r="H8" s="72">
        <v>20000</v>
      </c>
      <c r="I8" s="37">
        <f>+I9</f>
        <v>99200</v>
      </c>
      <c r="J8" s="23">
        <f>SUM(J9:J11)</f>
        <v>3174400</v>
      </c>
      <c r="K8" s="25"/>
    </row>
    <row r="9" spans="1:11" ht="18" customHeight="1">
      <c r="A9" s="5"/>
      <c r="B9" s="118" t="s">
        <v>22</v>
      </c>
      <c r="C9" s="119"/>
      <c r="D9" s="120" t="s">
        <v>27</v>
      </c>
      <c r="E9" s="121"/>
      <c r="F9" s="110">
        <v>12.6</v>
      </c>
      <c r="G9" s="111"/>
      <c r="H9" s="65">
        <v>20000</v>
      </c>
      <c r="I9" s="31">
        <f>+H9*4.96</f>
        <v>99200</v>
      </c>
      <c r="J9" s="21">
        <f>+I9*F9</f>
        <v>1249920</v>
      </c>
      <c r="K9" s="26"/>
    </row>
    <row r="10" spans="1:11" ht="18" customHeight="1">
      <c r="A10" s="5"/>
      <c r="B10" s="118" t="s">
        <v>61</v>
      </c>
      <c r="C10" s="119"/>
      <c r="D10" s="120" t="s">
        <v>28</v>
      </c>
      <c r="E10" s="121"/>
      <c r="F10" s="110">
        <v>18.5</v>
      </c>
      <c r="G10" s="111"/>
      <c r="H10" s="65">
        <v>20000</v>
      </c>
      <c r="I10" s="31">
        <f>+H10*4.96</f>
        <v>99200</v>
      </c>
      <c r="J10" s="21">
        <f>+I10*F10</f>
        <v>1835200</v>
      </c>
      <c r="K10" s="26"/>
    </row>
    <row r="11" spans="1:11" ht="18" customHeight="1">
      <c r="A11" s="5"/>
      <c r="B11" s="122" t="s">
        <v>62</v>
      </c>
      <c r="C11" s="123"/>
      <c r="D11" s="124" t="s">
        <v>28</v>
      </c>
      <c r="E11" s="125"/>
      <c r="F11" s="110">
        <v>9</v>
      </c>
      <c r="G11" s="111"/>
      <c r="H11" s="71">
        <v>2000</v>
      </c>
      <c r="I11" s="36">
        <f>+H11*4.96</f>
        <v>9920</v>
      </c>
      <c r="J11" s="22">
        <f>+I11*F11</f>
        <v>89280</v>
      </c>
      <c r="K11" s="27"/>
    </row>
    <row r="12" spans="1:11" ht="18" customHeight="1">
      <c r="A12" s="5"/>
      <c r="B12" s="106" t="s">
        <v>25</v>
      </c>
      <c r="C12" s="107"/>
      <c r="D12" s="108" t="s">
        <v>57</v>
      </c>
      <c r="E12" s="109"/>
      <c r="F12" s="110">
        <v>21.6</v>
      </c>
      <c r="G12" s="111"/>
      <c r="H12" s="73">
        <v>1000</v>
      </c>
      <c r="I12" s="38">
        <f>+H12*4.96</f>
        <v>4960</v>
      </c>
      <c r="J12" s="20">
        <f>+I12*F12</f>
        <v>107136</v>
      </c>
      <c r="K12" s="28"/>
    </row>
    <row r="13" spans="1:11" ht="18" customHeight="1" thickBot="1">
      <c r="A13" s="5"/>
      <c r="B13" s="112" t="s">
        <v>26</v>
      </c>
      <c r="C13" s="113"/>
      <c r="D13" s="114" t="s">
        <v>56</v>
      </c>
      <c r="E13" s="115"/>
      <c r="F13" s="116">
        <v>78</v>
      </c>
      <c r="G13" s="117"/>
      <c r="H13" s="72">
        <v>1000</v>
      </c>
      <c r="I13" s="39">
        <f>+H13*4.96</f>
        <v>4960</v>
      </c>
      <c r="J13" s="35">
        <f>INT(I13*VLOOKUP(F13,$H$47:$J$53,3,TRUE))</f>
        <v>5952</v>
      </c>
      <c r="K13" s="40"/>
    </row>
    <row r="14" spans="1:11" ht="18" customHeight="1" thickTop="1" thickBot="1">
      <c r="A14" s="5"/>
      <c r="B14" s="98" t="s">
        <v>5</v>
      </c>
      <c r="C14" s="99"/>
      <c r="D14" s="100"/>
      <c r="E14" s="101"/>
      <c r="F14" s="102" t="s">
        <v>60</v>
      </c>
      <c r="G14" s="103"/>
      <c r="H14" s="74">
        <f>SUM(H7,H8,H12,H13)</f>
        <v>25000</v>
      </c>
      <c r="I14" s="41">
        <f>SUM(I8,I12,I13)</f>
        <v>109120</v>
      </c>
      <c r="J14" s="24">
        <f>SUM(J7,J8,J12,J13)</f>
        <v>3359488</v>
      </c>
      <c r="K14" s="29"/>
    </row>
    <row r="15" spans="1:11" ht="16.5" customHeight="1">
      <c r="A15" s="5"/>
      <c r="D15" s="6"/>
      <c r="E15" s="6"/>
      <c r="F15" s="6"/>
      <c r="G15" s="6"/>
      <c r="H15" s="33"/>
    </row>
    <row r="16" spans="1:11" ht="18" customHeight="1">
      <c r="A16" s="5"/>
      <c r="B16" s="1" t="s">
        <v>44</v>
      </c>
      <c r="D16" s="6"/>
      <c r="E16" s="6"/>
      <c r="F16" s="6"/>
      <c r="G16" s="6"/>
      <c r="H16" s="33"/>
    </row>
    <row r="17" spans="1:12" ht="18" customHeight="1">
      <c r="A17" s="5"/>
      <c r="B17" s="1" t="s">
        <v>40</v>
      </c>
      <c r="D17" s="6"/>
      <c r="E17" s="6"/>
      <c r="F17" s="6"/>
      <c r="G17" s="6"/>
      <c r="H17" s="33"/>
    </row>
    <row r="18" spans="1:12" ht="18" customHeight="1">
      <c r="A18" s="5"/>
      <c r="B18" s="1" t="s">
        <v>65</v>
      </c>
      <c r="D18" s="6"/>
      <c r="E18" s="6"/>
      <c r="F18" s="6"/>
      <c r="G18" s="6"/>
      <c r="H18" s="33"/>
    </row>
    <row r="19" spans="1:12" ht="31.5" customHeight="1"/>
    <row r="20" spans="1:12" ht="18" customHeight="1">
      <c r="A20" s="1" t="s">
        <v>46</v>
      </c>
    </row>
    <row r="21" spans="1:12" ht="18" customHeight="1">
      <c r="A21" s="1" t="s">
        <v>45</v>
      </c>
      <c r="H21" s="1" t="s">
        <v>64</v>
      </c>
    </row>
    <row r="22" spans="1:12" ht="18" customHeight="1" thickBot="1">
      <c r="B22" s="2"/>
      <c r="C22" s="2"/>
      <c r="D22" s="42"/>
      <c r="F22" s="5" t="s">
        <v>6</v>
      </c>
      <c r="G22" s="5"/>
      <c r="J22" s="5" t="s">
        <v>6</v>
      </c>
    </row>
    <row r="23" spans="1:12" ht="18" customHeight="1" thickBot="1">
      <c r="B23" s="76" t="s">
        <v>36</v>
      </c>
      <c r="C23" s="77"/>
      <c r="D23" s="34" t="s">
        <v>1</v>
      </c>
      <c r="E23" s="34" t="s">
        <v>2</v>
      </c>
      <c r="F23" s="3" t="s">
        <v>3</v>
      </c>
      <c r="G23" s="67"/>
      <c r="H23" s="76" t="s">
        <v>29</v>
      </c>
      <c r="I23" s="77"/>
      <c r="J23" s="3" t="s">
        <v>3</v>
      </c>
    </row>
    <row r="24" spans="1:12" ht="18" customHeight="1">
      <c r="B24" s="104" t="s">
        <v>31</v>
      </c>
      <c r="C24" s="105"/>
      <c r="D24" s="43">
        <v>20000</v>
      </c>
      <c r="E24" s="43">
        <v>20000</v>
      </c>
      <c r="F24" s="44">
        <v>20000</v>
      </c>
      <c r="G24" s="68"/>
      <c r="H24" s="104" t="s">
        <v>7</v>
      </c>
      <c r="I24" s="105"/>
      <c r="J24" s="44">
        <v>24000</v>
      </c>
    </row>
    <row r="25" spans="1:12" ht="18" customHeight="1">
      <c r="B25" s="94" t="s">
        <v>9</v>
      </c>
      <c r="C25" s="95"/>
      <c r="D25" s="43">
        <v>9000</v>
      </c>
      <c r="E25" s="43">
        <v>9000</v>
      </c>
      <c r="F25" s="44">
        <v>9000</v>
      </c>
      <c r="G25" s="68"/>
      <c r="H25" s="94" t="s">
        <v>8</v>
      </c>
      <c r="I25" s="95"/>
      <c r="J25" s="44">
        <v>11000</v>
      </c>
    </row>
    <row r="26" spans="1:12" ht="18" customHeight="1">
      <c r="B26" s="94" t="s">
        <v>10</v>
      </c>
      <c r="C26" s="95"/>
      <c r="D26" s="43">
        <v>1000</v>
      </c>
      <c r="E26" s="43">
        <v>1000</v>
      </c>
      <c r="F26" s="44">
        <v>1000</v>
      </c>
      <c r="G26" s="68"/>
      <c r="H26" s="94" t="s">
        <v>30</v>
      </c>
      <c r="I26" s="95"/>
      <c r="J26" s="44">
        <v>4000</v>
      </c>
    </row>
    <row r="27" spans="1:12" ht="18" customHeight="1">
      <c r="B27" s="94" t="s">
        <v>48</v>
      </c>
      <c r="C27" s="95"/>
      <c r="D27" s="43">
        <v>4000</v>
      </c>
      <c r="E27" s="43">
        <v>4000</v>
      </c>
      <c r="F27" s="44">
        <v>4000</v>
      </c>
      <c r="G27" s="68"/>
      <c r="H27" s="94"/>
      <c r="I27" s="95"/>
      <c r="J27" s="44"/>
    </row>
    <row r="28" spans="1:12" ht="18" customHeight="1">
      <c r="B28" s="94" t="s">
        <v>47</v>
      </c>
      <c r="C28" s="95"/>
      <c r="D28" s="43">
        <v>5000</v>
      </c>
      <c r="E28" s="43">
        <v>5000</v>
      </c>
      <c r="F28" s="44">
        <v>5000</v>
      </c>
      <c r="G28" s="68"/>
      <c r="H28" s="94"/>
      <c r="I28" s="95"/>
      <c r="J28" s="44"/>
    </row>
    <row r="29" spans="1:12" ht="18" customHeight="1" thickBot="1">
      <c r="B29" s="96"/>
      <c r="C29" s="97"/>
      <c r="D29" s="45"/>
      <c r="E29" s="45"/>
      <c r="F29" s="46"/>
      <c r="G29" s="68"/>
      <c r="H29" s="96"/>
      <c r="I29" s="97"/>
      <c r="J29" s="46"/>
    </row>
    <row r="30" spans="1:12" ht="18" customHeight="1" thickBot="1">
      <c r="B30" s="76" t="s">
        <v>0</v>
      </c>
      <c r="C30" s="77"/>
      <c r="D30" s="47">
        <f t="shared" ref="D30:F30" si="0">SUM(D24:D29)</f>
        <v>39000</v>
      </c>
      <c r="E30" s="47">
        <f t="shared" si="0"/>
        <v>39000</v>
      </c>
      <c r="F30" s="49">
        <f t="shared" si="0"/>
        <v>39000</v>
      </c>
      <c r="G30" s="68"/>
      <c r="H30" s="76" t="s">
        <v>0</v>
      </c>
      <c r="I30" s="77"/>
      <c r="J30" s="48">
        <f t="shared" ref="J30" si="1">SUM(J24:J29)</f>
        <v>39000</v>
      </c>
      <c r="L30" s="1" t="s">
        <v>33</v>
      </c>
    </row>
    <row r="31" spans="1:12" ht="18" customHeight="1" thickBot="1">
      <c r="E31" s="50" t="s">
        <v>32</v>
      </c>
      <c r="F31" s="51">
        <f>INT((D30+E30+F30)/3)</f>
        <v>39000</v>
      </c>
      <c r="G31" s="66"/>
      <c r="J31" s="75"/>
    </row>
    <row r="32" spans="1:12" ht="31.5" customHeight="1" thickTop="1" thickBot="1">
      <c r="D32" s="33"/>
      <c r="E32" s="52" t="s">
        <v>59</v>
      </c>
      <c r="F32" s="53">
        <f>INT(F31*0.4)</f>
        <v>15600</v>
      </c>
      <c r="G32" s="68"/>
    </row>
    <row r="33" spans="1:13" ht="31.5" customHeight="1" thickTop="1">
      <c r="H33" s="70"/>
      <c r="J33" s="42"/>
    </row>
    <row r="34" spans="1:13" ht="18" customHeight="1">
      <c r="A34" s="1" t="s">
        <v>43</v>
      </c>
    </row>
    <row r="35" spans="1:13" ht="18" customHeight="1" thickBot="1">
      <c r="A35" s="1" t="s">
        <v>41</v>
      </c>
    </row>
    <row r="36" spans="1:13" ht="18" customHeight="1" thickBot="1">
      <c r="B36" s="76"/>
      <c r="C36" s="77"/>
      <c r="D36" s="56" t="s">
        <v>52</v>
      </c>
      <c r="E36" s="58" t="s">
        <v>53</v>
      </c>
    </row>
    <row r="37" spans="1:13" ht="18" customHeight="1" thickTop="1" thickBot="1">
      <c r="B37" s="76" t="s">
        <v>49</v>
      </c>
      <c r="C37" s="78"/>
      <c r="D37" s="57">
        <f>H14-F32</f>
        <v>9400</v>
      </c>
      <c r="E37" s="59" t="str">
        <f>IF(D37&gt;0,"有","無")</f>
        <v>有</v>
      </c>
      <c r="F37" s="60" t="s">
        <v>54</v>
      </c>
      <c r="G37" s="60"/>
    </row>
    <row r="38" spans="1:13" ht="16.5" customHeight="1"/>
    <row r="39" spans="1:13" ht="18" customHeight="1" thickBot="1">
      <c r="A39" s="1" t="s">
        <v>34</v>
      </c>
    </row>
    <row r="40" spans="1:13" ht="118.5" customHeight="1" thickBot="1">
      <c r="B40" s="79"/>
      <c r="C40" s="80"/>
      <c r="D40" s="80"/>
      <c r="E40" s="80"/>
      <c r="F40" s="80"/>
      <c r="G40" s="80"/>
      <c r="H40" s="80"/>
      <c r="I40" s="80"/>
      <c r="J40" s="80"/>
      <c r="K40" s="81"/>
    </row>
    <row r="43" spans="1:13">
      <c r="B43" s="9" t="s">
        <v>11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>
      <c r="B44" s="55" t="s">
        <v>12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15" customHeight="1">
      <c r="B45" s="82" t="s">
        <v>13</v>
      </c>
      <c r="C45" s="83"/>
      <c r="D45" s="83"/>
      <c r="E45" s="83"/>
      <c r="F45" s="84"/>
      <c r="G45" s="61"/>
      <c r="H45" s="91" t="s">
        <v>16</v>
      </c>
      <c r="I45" s="92"/>
      <c r="J45" s="92"/>
      <c r="K45" s="93"/>
      <c r="L45" s="11"/>
      <c r="M45" s="11"/>
    </row>
    <row r="46" spans="1:13" ht="31.5" customHeight="1">
      <c r="B46" s="85"/>
      <c r="C46" s="86"/>
      <c r="D46" s="86"/>
      <c r="E46" s="86"/>
      <c r="F46" s="87"/>
      <c r="G46" s="63"/>
      <c r="H46" s="82" t="s">
        <v>14</v>
      </c>
      <c r="I46" s="83"/>
      <c r="J46" s="83"/>
      <c r="K46" s="84"/>
      <c r="L46" s="11"/>
      <c r="M46" s="11"/>
    </row>
    <row r="47" spans="1:13">
      <c r="B47" s="85"/>
      <c r="C47" s="86"/>
      <c r="D47" s="86"/>
      <c r="E47" s="86"/>
      <c r="F47" s="87"/>
      <c r="G47" s="63"/>
      <c r="H47" s="15">
        <v>0</v>
      </c>
      <c r="I47" s="16">
        <f>50</f>
        <v>50</v>
      </c>
      <c r="J47" s="17">
        <v>0.8</v>
      </c>
      <c r="K47" s="12" t="s">
        <v>15</v>
      </c>
    </row>
    <row r="48" spans="1:13">
      <c r="B48" s="85"/>
      <c r="C48" s="86"/>
      <c r="D48" s="86"/>
      <c r="E48" s="86"/>
      <c r="F48" s="87"/>
      <c r="G48" s="63"/>
      <c r="H48" s="18">
        <f t="shared" ref="H48:H53" si="2">+I47</f>
        <v>50</v>
      </c>
      <c r="I48" s="16">
        <v>100</v>
      </c>
      <c r="J48" s="17">
        <v>1.2</v>
      </c>
      <c r="K48" s="12" t="s">
        <v>15</v>
      </c>
    </row>
    <row r="49" spans="2:11">
      <c r="B49" s="85"/>
      <c r="C49" s="86"/>
      <c r="D49" s="86"/>
      <c r="E49" s="86"/>
      <c r="F49" s="87"/>
      <c r="G49" s="63"/>
      <c r="H49" s="18">
        <f t="shared" si="2"/>
        <v>100</v>
      </c>
      <c r="I49" s="16">
        <v>200</v>
      </c>
      <c r="J49" s="17">
        <v>2</v>
      </c>
      <c r="K49" s="12" t="s">
        <v>15</v>
      </c>
    </row>
    <row r="50" spans="2:11">
      <c r="B50" s="85"/>
      <c r="C50" s="86"/>
      <c r="D50" s="86"/>
      <c r="E50" s="86"/>
      <c r="F50" s="87"/>
      <c r="G50" s="63"/>
      <c r="H50" s="18">
        <f t="shared" si="2"/>
        <v>200</v>
      </c>
      <c r="I50" s="16">
        <v>500</v>
      </c>
      <c r="J50" s="17">
        <v>4.4000000000000004</v>
      </c>
      <c r="K50" s="12" t="s">
        <v>15</v>
      </c>
    </row>
    <row r="51" spans="2:11">
      <c r="B51" s="85"/>
      <c r="C51" s="86"/>
      <c r="D51" s="86"/>
      <c r="E51" s="86"/>
      <c r="F51" s="87"/>
      <c r="G51" s="63"/>
      <c r="H51" s="18">
        <f t="shared" si="2"/>
        <v>500</v>
      </c>
      <c r="I51" s="16">
        <v>1000</v>
      </c>
      <c r="J51" s="17">
        <v>8.1999999999999993</v>
      </c>
      <c r="K51" s="12" t="s">
        <v>15</v>
      </c>
    </row>
    <row r="52" spans="2:11">
      <c r="B52" s="85"/>
      <c r="C52" s="86"/>
      <c r="D52" s="86"/>
      <c r="E52" s="86"/>
      <c r="F52" s="87"/>
      <c r="G52" s="63"/>
      <c r="H52" s="18">
        <f t="shared" si="2"/>
        <v>1000</v>
      </c>
      <c r="I52" s="16">
        <v>1500</v>
      </c>
      <c r="J52" s="17">
        <v>12</v>
      </c>
      <c r="K52" s="12" t="s">
        <v>15</v>
      </c>
    </row>
    <row r="53" spans="2:11">
      <c r="B53" s="88"/>
      <c r="C53" s="89"/>
      <c r="D53" s="89"/>
      <c r="E53" s="89"/>
      <c r="F53" s="90"/>
      <c r="G53" s="62"/>
      <c r="H53" s="19">
        <f t="shared" si="2"/>
        <v>1500</v>
      </c>
      <c r="I53" s="10"/>
      <c r="J53" s="13">
        <v>16.100000000000001</v>
      </c>
      <c r="K53" s="14" t="s">
        <v>15</v>
      </c>
    </row>
  </sheetData>
  <mergeCells count="50">
    <mergeCell ref="C3:E3"/>
    <mergeCell ref="B45:F53"/>
    <mergeCell ref="H45:K45"/>
    <mergeCell ref="H46:K46"/>
    <mergeCell ref="D14:E14"/>
    <mergeCell ref="D13:E13"/>
    <mergeCell ref="D10:E10"/>
    <mergeCell ref="D9:E9"/>
    <mergeCell ref="D7:E7"/>
    <mergeCell ref="D6:E6"/>
    <mergeCell ref="B14:C14"/>
    <mergeCell ref="B13:C13"/>
    <mergeCell ref="B12:C12"/>
    <mergeCell ref="B11:C11"/>
    <mergeCell ref="B10:C10"/>
    <mergeCell ref="B6:C6"/>
    <mergeCell ref="H30:I30"/>
    <mergeCell ref="H29:I29"/>
    <mergeCell ref="H28:I28"/>
    <mergeCell ref="H27:I27"/>
    <mergeCell ref="H26:I26"/>
    <mergeCell ref="B23:C23"/>
    <mergeCell ref="B9:C9"/>
    <mergeCell ref="B8:C8"/>
    <mergeCell ref="H25:I25"/>
    <mergeCell ref="B29:C29"/>
    <mergeCell ref="B28:C28"/>
    <mergeCell ref="B27:C27"/>
    <mergeCell ref="B26:C26"/>
    <mergeCell ref="B7:C7"/>
    <mergeCell ref="B40:K40"/>
    <mergeCell ref="B37:C37"/>
    <mergeCell ref="B36:C36"/>
    <mergeCell ref="H24:I24"/>
    <mergeCell ref="H23:I23"/>
    <mergeCell ref="B30:C30"/>
    <mergeCell ref="D12:E12"/>
    <mergeCell ref="D8:E8"/>
    <mergeCell ref="D11:E11"/>
    <mergeCell ref="F11:G11"/>
    <mergeCell ref="F12:G12"/>
    <mergeCell ref="F13:G13"/>
    <mergeCell ref="F14:G14"/>
    <mergeCell ref="B25:C25"/>
    <mergeCell ref="B24:C24"/>
    <mergeCell ref="F6:G6"/>
    <mergeCell ref="F7:G7"/>
    <mergeCell ref="F8:G8"/>
    <mergeCell ref="F9:G9"/>
    <mergeCell ref="F10:G10"/>
  </mergeCells>
  <phoneticPr fontId="2"/>
  <pageMargins left="0.70866141732283472" right="0.70866141732283472" top="0.55118110236220474" bottom="0.55118110236220474" header="0.31496062992125984" footer="0.31496062992125984"/>
  <pageSetup paperSize="9" scale="6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【牛】</vt:lpstr>
      <vt:lpstr>【豚】</vt:lpstr>
      <vt:lpstr>例【牛】</vt:lpstr>
      <vt:lpstr>例【豚】</vt:lpstr>
      <vt:lpstr>【牛】!Print_Area</vt:lpstr>
      <vt:lpstr>【豚】!Print_Area</vt:lpstr>
      <vt:lpstr>例【牛】!Print_Area</vt:lpstr>
      <vt:lpstr>例【豚】!Print_Area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 剛</dc:creator>
  <cp:lastModifiedBy>岩下 剛</cp:lastModifiedBy>
  <cp:lastPrinted>2026-07-13T02:00:18Z</cp:lastPrinted>
  <dcterms:created xsi:type="dcterms:W3CDTF">2026-07-08T07:09:00Z</dcterms:created>
  <dcterms:modified xsi:type="dcterms:W3CDTF">2026-07-13T06:03:47Z</dcterms:modified>
</cp:coreProperties>
</file>